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N:\Jordan\Annual Abstract &amp; Mill Levy Report\"/>
    </mc:Choice>
  </mc:AlternateContent>
  <xr:revisionPtr revIDLastSave="0" documentId="13_ncr:1_{F830D336-5714-44F7-BCFB-1605D40D2A87}" xr6:coauthVersionLast="47" xr6:coauthVersionMax="47" xr10:uidLastSave="{00000000-0000-0000-0000-000000000000}"/>
  <bookViews>
    <workbookView xWindow="28680" yWindow="-225" windowWidth="29040" windowHeight="15720" firstSheet="23" activeTab="24" xr2:uid="{00000000-000D-0000-FFFF-FFFF00000000}"/>
  </bookViews>
  <sheets>
    <sheet name="Albany Value" sheetId="2" r:id="rId1"/>
    <sheet name="Big Horn Value" sheetId="25" r:id="rId2"/>
    <sheet name="Campbell Value" sheetId="28" r:id="rId3"/>
    <sheet name="Carbon Value" sheetId="29" r:id="rId4"/>
    <sheet name="Converse Value" sheetId="27" r:id="rId5"/>
    <sheet name="Crook Value" sheetId="26" r:id="rId6"/>
    <sheet name="Fremont Value" sheetId="30" r:id="rId7"/>
    <sheet name="Goshen Value" sheetId="45" r:id="rId8"/>
    <sheet name="Hot Springs Value" sheetId="31" r:id="rId9"/>
    <sheet name="Johnson Value" sheetId="32" r:id="rId10"/>
    <sheet name="Laramie Value" sheetId="34" r:id="rId11"/>
    <sheet name="Lincoln Value" sheetId="33" r:id="rId12"/>
    <sheet name="Natrona Value" sheetId="35" r:id="rId13"/>
    <sheet name="Niobrara Value" sheetId="36" r:id="rId14"/>
    <sheet name="Park Value" sheetId="37" r:id="rId15"/>
    <sheet name="Platte Value" sheetId="46" r:id="rId16"/>
    <sheet name="Sheridan Value" sheetId="38" r:id="rId17"/>
    <sheet name="Sublette Value" sheetId="40" r:id="rId18"/>
    <sheet name="Sweetwater Value" sheetId="39" r:id="rId19"/>
    <sheet name="Teton Value" sheetId="41" r:id="rId20"/>
    <sheet name="Uinta Value" sheetId="42" r:id="rId21"/>
    <sheet name="Washakie Value" sheetId="44" r:id="rId22"/>
    <sheet name="Weston Value" sheetId="43" r:id="rId23"/>
    <sheet name="VALUATION DETAIL" sheetId="73" r:id="rId24"/>
    <sheet name="VALUATION SUMMARY" sheetId="47" r:id="rId25"/>
    <sheet name="CLASS COMPARISON" sheetId="76" r:id="rId26"/>
    <sheet name="MINERAL VALUE DETAIL" sheetId="83" r:id="rId27"/>
    <sheet name="STATE ASSESSED" sheetId="84" r:id="rId28"/>
    <sheet name="ASSESSED VALUE COMPARISON" sheetId="74" r:id="rId29"/>
    <sheet name="AG LAND ACREAGE" sheetId="77" r:id="rId30"/>
    <sheet name="Albany Taxes" sheetId="48" r:id="rId31"/>
    <sheet name="Big Horn Taxes" sheetId="49" r:id="rId32"/>
    <sheet name="Campbell Taxes" sheetId="50" r:id="rId33"/>
    <sheet name="Carbon Taxes" sheetId="51" r:id="rId34"/>
    <sheet name="Converse Taxes" sheetId="52" r:id="rId35"/>
    <sheet name="Crook Taxes" sheetId="53" r:id="rId36"/>
    <sheet name="Fremont Taxes" sheetId="54" r:id="rId37"/>
    <sheet name="Goshen Taxes" sheetId="55" r:id="rId38"/>
    <sheet name="Hot Springs Taxes" sheetId="56" r:id="rId39"/>
    <sheet name="Johnson Taxes" sheetId="57" r:id="rId40"/>
    <sheet name="Laramie Taxes" sheetId="58" r:id="rId41"/>
    <sheet name="Lincoln Taxes" sheetId="59" r:id="rId42"/>
    <sheet name="Natrona Taxes" sheetId="60" r:id="rId43"/>
    <sheet name="Niobrara Taxes" sheetId="61" r:id="rId44"/>
    <sheet name="Park Taxes" sheetId="62" r:id="rId45"/>
    <sheet name="Platte Taxes" sheetId="63" r:id="rId46"/>
    <sheet name="Sheridan Taxes" sheetId="64" r:id="rId47"/>
    <sheet name="Sublette Taxes" sheetId="65" r:id="rId48"/>
    <sheet name="Sweetwater Taxes" sheetId="66" r:id="rId49"/>
    <sheet name="Teton Taxes" sheetId="67" r:id="rId50"/>
    <sheet name="Uinta Taxes" sheetId="68" r:id="rId51"/>
    <sheet name="Washakie Taxes" sheetId="69" r:id="rId52"/>
    <sheet name="Weston Taxes" sheetId="70" r:id="rId53"/>
    <sheet name="STATE TAX DETAIL" sheetId="82" r:id="rId54"/>
    <sheet name="STATE TAX DETAIL (TRANSPOSED)" sheetId="72" r:id="rId55"/>
    <sheet name="MOBILE MACHINERY" sheetId="75" r:id="rId56"/>
    <sheet name="STATE TAX SUMMARY" sheetId="71" r:id="rId57"/>
    <sheet name="TAX COMPARISON" sheetId="79" r:id="rId58"/>
    <sheet name="COMMUNITY COLLEGES" sheetId="78" r:id="rId59"/>
  </sheets>
  <definedNames>
    <definedName name="_Order1" hidden="1">255</definedName>
    <definedName name="_Order2" hidden="1">0</definedName>
    <definedName name="AVCOMP">#REF!</definedName>
    <definedName name="AVGLEVY">#REF!</definedName>
    <definedName name="CLASSCOMPS">#REF!</definedName>
    <definedName name="EQUALIZATION">#REF!</definedName>
    <definedName name="MINVALS">'MINERAL VALUE DETAIL'!#REF!</definedName>
    <definedName name="_xlnm.Print_Area" localSheetId="58">'COMMUNITY COLLEGES'!$A$1:$D$84</definedName>
    <definedName name="_xlnm.Print_Area" localSheetId="26">'MINERAL VALUE DETAIL'!$A$1:$X$110</definedName>
    <definedName name="_xlnm.Print_Area" localSheetId="55">'MOBILE MACHINERY'!$A$1:$F$37</definedName>
    <definedName name="_xlnm.Print_Area" localSheetId="53">'STATE TAX DETAIL'!$A$1:$AV$49</definedName>
    <definedName name="_xlnm.Print_Area" localSheetId="54">'STATE TAX DETAIL (TRANSPOSED)'!$A$1:$BA$73</definedName>
    <definedName name="_xlnm.Print_Area" localSheetId="17">'Sublette Value'!$A$1:$I$89</definedName>
    <definedName name="_xlnm.Print_Area" localSheetId="23">'VALUATION DETAIL'!$A$1:$CA$33</definedName>
    <definedName name="_xlnm.Print_Titles" localSheetId="30">'Albany Taxes'!#REF!</definedName>
    <definedName name="_xlnm.Print_Titles" localSheetId="0">'Albany Value'!$1:$1</definedName>
    <definedName name="_xlnm.Print_Titles" localSheetId="31">'Big Horn Taxes'!$1:$1</definedName>
    <definedName name="_xlnm.Print_Titles" localSheetId="1">'Big Horn Value'!$1:$1</definedName>
    <definedName name="_xlnm.Print_Titles" localSheetId="32">'Campbell Taxes'!$1:$1</definedName>
    <definedName name="_xlnm.Print_Titles" localSheetId="2">'Campbell Value'!$1:$1</definedName>
    <definedName name="_xlnm.Print_Titles" localSheetId="33">'Carbon Taxes'!$1:$1</definedName>
    <definedName name="_xlnm.Print_Titles" localSheetId="3">'Carbon Value'!$1:$1</definedName>
    <definedName name="_xlnm.Print_Titles" localSheetId="25">'CLASS COMPARISON'!$1:$1</definedName>
    <definedName name="_xlnm.Print_Titles" localSheetId="58">'COMMUNITY COLLEGES'!$1:$1</definedName>
    <definedName name="_xlnm.Print_Titles" localSheetId="34">'Converse Taxes'!$1:$1</definedName>
    <definedName name="_xlnm.Print_Titles" localSheetId="4">'Converse Value'!$1:$1</definedName>
    <definedName name="_xlnm.Print_Titles" localSheetId="35">'Crook Taxes'!$1:$1</definedName>
    <definedName name="_xlnm.Print_Titles" localSheetId="5">'Crook Value'!$1:$1</definedName>
    <definedName name="_xlnm.Print_Titles" localSheetId="36">'Fremont Taxes'!$1:$1</definedName>
    <definedName name="_xlnm.Print_Titles" localSheetId="6">'Fremont Value'!$1:$1</definedName>
    <definedName name="_xlnm.Print_Titles" localSheetId="37">'Goshen Taxes'!$1:$1</definedName>
    <definedName name="_xlnm.Print_Titles" localSheetId="7">'Goshen Value'!$1:$1</definedName>
    <definedName name="_xlnm.Print_Titles" localSheetId="38">'Hot Springs Taxes'!$1:$1</definedName>
    <definedName name="_xlnm.Print_Titles" localSheetId="8">'Hot Springs Value'!$1:$1</definedName>
    <definedName name="_xlnm.Print_Titles" localSheetId="39">'Johnson Taxes'!$1:$1</definedName>
    <definedName name="_xlnm.Print_Titles" localSheetId="9">'Johnson Value'!$1:$1</definedName>
    <definedName name="_xlnm.Print_Titles" localSheetId="40">'Laramie Taxes'!$1:$1</definedName>
    <definedName name="_xlnm.Print_Titles" localSheetId="10">'Laramie Value'!$1:$1</definedName>
    <definedName name="_xlnm.Print_Titles" localSheetId="41">'Lincoln Taxes'!$1:$1</definedName>
    <definedName name="_xlnm.Print_Titles" localSheetId="11">'Lincoln Value'!$1:$1</definedName>
    <definedName name="_xlnm.Print_Titles" localSheetId="26">'MINERAL VALUE DETAIL'!$A:$A</definedName>
    <definedName name="_xlnm.Print_Titles" localSheetId="42">'Natrona Taxes'!$1:$1</definedName>
    <definedName name="_xlnm.Print_Titles" localSheetId="12">'Natrona Value'!$1:$1</definedName>
    <definedName name="_xlnm.Print_Titles" localSheetId="43">'Niobrara Taxes'!$1:$1</definedName>
    <definedName name="_xlnm.Print_Titles" localSheetId="13">'Niobrara Value'!$1:$1</definedName>
    <definedName name="_xlnm.Print_Titles" localSheetId="44">'Park Taxes'!$1:$1</definedName>
    <definedName name="_xlnm.Print_Titles" localSheetId="14">'Park Value'!$1:$1</definedName>
    <definedName name="_xlnm.Print_Titles" localSheetId="45">'Platte Taxes'!$1:$1</definedName>
    <definedName name="_xlnm.Print_Titles" localSheetId="15">'Platte Value'!$1:$1</definedName>
    <definedName name="_xlnm.Print_Titles" localSheetId="46">'Sheridan Taxes'!$1:$1</definedName>
    <definedName name="_xlnm.Print_Titles" localSheetId="16">'Sheridan Value'!$1:$1</definedName>
    <definedName name="_xlnm.Print_Titles" localSheetId="53">'STATE TAX DETAIL'!$B:$C,'STATE TAX DETAIL'!$1:$1</definedName>
    <definedName name="_xlnm.Print_Titles" localSheetId="54">'STATE TAX DETAIL (TRANSPOSED)'!$A:$B</definedName>
    <definedName name="_xlnm.Print_Titles" localSheetId="56">'STATE TAX SUMMARY'!$1:$1</definedName>
    <definedName name="_xlnm.Print_Titles" localSheetId="47">'Sublette Taxes'!$1:$1</definedName>
    <definedName name="_xlnm.Print_Titles" localSheetId="17">'Sublette Value'!$1:$1</definedName>
    <definedName name="_xlnm.Print_Titles" localSheetId="48">'Sweetwater Taxes'!$1:$1</definedName>
    <definedName name="_xlnm.Print_Titles" localSheetId="18">'Sweetwater Value'!$1:$1</definedName>
    <definedName name="_xlnm.Print_Titles" localSheetId="49">'Teton Taxes'!$1:$1</definedName>
    <definedName name="_xlnm.Print_Titles" localSheetId="19">'Teton Value'!$1:$1</definedName>
    <definedName name="_xlnm.Print_Titles" localSheetId="50">'Uinta Taxes'!$1:$1</definedName>
    <definedName name="_xlnm.Print_Titles" localSheetId="20">'Uinta Value'!$1:$1</definedName>
    <definedName name="_xlnm.Print_Titles" localSheetId="23">'VALUATION DETAIL'!$A:$A</definedName>
    <definedName name="_xlnm.Print_Titles" localSheetId="24">'VALUATION SUMMARY'!$1:$1</definedName>
    <definedName name="_xlnm.Print_Titles" localSheetId="51">'Washakie Taxes'!$1:$1</definedName>
    <definedName name="_xlnm.Print_Titles" localSheetId="21">'Washakie Value'!$1:$1</definedName>
    <definedName name="_xlnm.Print_Titles" localSheetId="52">'Weston Taxes'!$1:$1</definedName>
    <definedName name="_xlnm.Print_Titles" localSheetId="22">'Weston Value'!$1:$1</definedName>
    <definedName name="TAXCOMP">#REF!</definedName>
    <definedName name="WHATI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71" l="1"/>
  <c r="C4" i="77" l="1"/>
  <c r="F88" i="47" l="1"/>
  <c r="D88" i="47"/>
  <c r="C86" i="47"/>
  <c r="G86" i="47" s="1"/>
  <c r="D86" i="47"/>
  <c r="E86" i="47"/>
  <c r="F86" i="47"/>
  <c r="C87" i="47"/>
  <c r="G87" i="47" s="1"/>
  <c r="D87" i="47"/>
  <c r="E87" i="47"/>
  <c r="F87" i="47"/>
  <c r="C84" i="47"/>
  <c r="D84" i="47"/>
  <c r="E84" i="47"/>
  <c r="F84" i="47"/>
  <c r="C83" i="47"/>
  <c r="D83" i="47"/>
  <c r="E83" i="47"/>
  <c r="F83" i="47"/>
  <c r="F9" i="35"/>
  <c r="D9" i="35"/>
  <c r="AY28" i="73"/>
  <c r="AX13" i="73"/>
  <c r="AY20" i="73"/>
  <c r="AX10" i="73"/>
  <c r="AY26" i="73"/>
  <c r="AY30" i="73"/>
  <c r="AY25" i="73"/>
  <c r="AY19" i="73"/>
  <c r="AX15" i="73"/>
  <c r="AY11" i="73"/>
  <c r="AY29" i="73"/>
  <c r="AX30" i="73"/>
  <c r="AX16" i="73"/>
  <c r="AX28" i="73"/>
  <c r="AY22" i="73"/>
  <c r="AY16" i="73"/>
  <c r="AY14" i="73"/>
  <c r="AX19" i="73"/>
  <c r="AX32" i="73"/>
  <c r="AY32" i="73"/>
  <c r="AX27" i="73"/>
  <c r="AX24" i="73"/>
  <c r="AY18" i="73"/>
  <c r="AX11" i="73"/>
  <c r="AX29" i="73"/>
  <c r="AY27" i="73"/>
  <c r="AX12" i="73"/>
  <c r="AX14" i="73"/>
  <c r="AY31" i="73"/>
  <c r="AX23" i="73"/>
  <c r="AX18" i="73"/>
  <c r="AX20" i="73"/>
  <c r="AY24" i="73"/>
  <c r="AX26" i="73"/>
  <c r="AY10" i="73"/>
  <c r="AY21" i="73"/>
  <c r="AY17" i="73"/>
  <c r="AX21" i="73"/>
  <c r="AY13" i="73"/>
  <c r="AX17" i="73"/>
  <c r="AY15" i="73"/>
  <c r="AY23" i="73"/>
  <c r="AX25" i="73"/>
  <c r="AX22" i="73"/>
  <c r="AY12" i="73"/>
  <c r="AX31" i="73"/>
  <c r="G83" i="47" l="1"/>
  <c r="G84" i="47"/>
  <c r="G85" i="47"/>
  <c r="BQ10" i="73" l="1"/>
  <c r="BQ11" i="73" l="1"/>
  <c r="BQ12" i="73"/>
  <c r="BQ13" i="73"/>
  <c r="BQ14" i="73"/>
  <c r="BQ15" i="73"/>
  <c r="BQ16" i="73"/>
  <c r="BQ17" i="73"/>
  <c r="BQ18" i="73"/>
  <c r="BQ19" i="73"/>
  <c r="BQ20" i="73"/>
  <c r="BQ21" i="73"/>
  <c r="BQ22" i="73"/>
  <c r="BQ23" i="73"/>
  <c r="BQ24" i="73"/>
  <c r="BQ25" i="73"/>
  <c r="BQ26" i="73"/>
  <c r="BQ27" i="73"/>
  <c r="BQ28" i="73"/>
  <c r="BQ29" i="73"/>
  <c r="BQ30" i="73"/>
  <c r="BQ31" i="73"/>
  <c r="BQ32" i="73"/>
  <c r="D86" i="33" l="1"/>
  <c r="F87" i="35" l="1"/>
  <c r="D87" i="35"/>
  <c r="I86" i="35"/>
  <c r="H86" i="35"/>
  <c r="G86" i="35"/>
  <c r="I85" i="35"/>
  <c r="H85" i="35"/>
  <c r="G85" i="35"/>
  <c r="I84" i="35"/>
  <c r="H84" i="35"/>
  <c r="G84" i="35"/>
  <c r="I87" i="35" l="1"/>
  <c r="H87" i="35"/>
  <c r="I56" i="44"/>
  <c r="AU3" i="82" l="1"/>
  <c r="BS32" i="73" l="1"/>
  <c r="BS31" i="73"/>
  <c r="BS30" i="73"/>
  <c r="BS29" i="73"/>
  <c r="BS28" i="73"/>
  <c r="BS27" i="73"/>
  <c r="BS26" i="73"/>
  <c r="BS25" i="73"/>
  <c r="BS24" i="73"/>
  <c r="BS23" i="73"/>
  <c r="BS22" i="73"/>
  <c r="BS21" i="73"/>
  <c r="BS20" i="73"/>
  <c r="BS19" i="73"/>
  <c r="BS18" i="73"/>
  <c r="BS17" i="73"/>
  <c r="BS16" i="73"/>
  <c r="BS15" i="73"/>
  <c r="BS14" i="73"/>
  <c r="BS13" i="73"/>
  <c r="BS12" i="73"/>
  <c r="BS11" i="73"/>
  <c r="BS10" i="73"/>
  <c r="BW32" i="73"/>
  <c r="BW31" i="73"/>
  <c r="BW30" i="73"/>
  <c r="BW29" i="73"/>
  <c r="BW28" i="73"/>
  <c r="BW27" i="73"/>
  <c r="BW26" i="73"/>
  <c r="BW25" i="73"/>
  <c r="BW24" i="73"/>
  <c r="BW23" i="73"/>
  <c r="BW22" i="73"/>
  <c r="BW21" i="73"/>
  <c r="BW20" i="73"/>
  <c r="BW19" i="73"/>
  <c r="BW18" i="73"/>
  <c r="BW17" i="73"/>
  <c r="BW16" i="73"/>
  <c r="BW15" i="73"/>
  <c r="BW14" i="73"/>
  <c r="BW13" i="73"/>
  <c r="BW12" i="73"/>
  <c r="BW11" i="73"/>
  <c r="BW10" i="73"/>
  <c r="BV32" i="73"/>
  <c r="BU32" i="73"/>
  <c r="BT32" i="73"/>
  <c r="BV31" i="73"/>
  <c r="BU31" i="73"/>
  <c r="BT31" i="73"/>
  <c r="BV30" i="73"/>
  <c r="BU30" i="73"/>
  <c r="BT30" i="73"/>
  <c r="BV29" i="73"/>
  <c r="BU29" i="73"/>
  <c r="BT29" i="73"/>
  <c r="BV28" i="73"/>
  <c r="BU28" i="73"/>
  <c r="BT28" i="73"/>
  <c r="BV27" i="73"/>
  <c r="BU27" i="73"/>
  <c r="BT27" i="73"/>
  <c r="BV26" i="73"/>
  <c r="BU26" i="73"/>
  <c r="BT26" i="73"/>
  <c r="BV25" i="73"/>
  <c r="BU25" i="73"/>
  <c r="BT25" i="73"/>
  <c r="BV24" i="73"/>
  <c r="BU24" i="73"/>
  <c r="BT24" i="73"/>
  <c r="BV23" i="73"/>
  <c r="BU23" i="73"/>
  <c r="BT23" i="73"/>
  <c r="BV22" i="73"/>
  <c r="BU22" i="73"/>
  <c r="BT22" i="73"/>
  <c r="BV21" i="73"/>
  <c r="BU21" i="73"/>
  <c r="BT21" i="73"/>
  <c r="BV20" i="73"/>
  <c r="BU20" i="73"/>
  <c r="BT20" i="73"/>
  <c r="BV19" i="73"/>
  <c r="BU19" i="73"/>
  <c r="BT19" i="73"/>
  <c r="BV18" i="73"/>
  <c r="BU18" i="73"/>
  <c r="BT18" i="73"/>
  <c r="BV17" i="73"/>
  <c r="BU17" i="73"/>
  <c r="BT17" i="73"/>
  <c r="BV16" i="73"/>
  <c r="BU16" i="73"/>
  <c r="BT16" i="73"/>
  <c r="BV15" i="73"/>
  <c r="BU15" i="73"/>
  <c r="BT15" i="73"/>
  <c r="BV14" i="73"/>
  <c r="BU14" i="73"/>
  <c r="BT14" i="73"/>
  <c r="BV13" i="73"/>
  <c r="BU13" i="73"/>
  <c r="BT13" i="73"/>
  <c r="BV12" i="73"/>
  <c r="BU12" i="73"/>
  <c r="BT12" i="73"/>
  <c r="BV11" i="73"/>
  <c r="BU11" i="73"/>
  <c r="BT11" i="73"/>
  <c r="BU10" i="73"/>
  <c r="BV10" i="73"/>
  <c r="BT10" i="73"/>
  <c r="BX27" i="73" l="1"/>
  <c r="BT33" i="73"/>
  <c r="V37" i="82"/>
  <c r="BX10" i="73" l="1"/>
  <c r="BZ10" i="73" l="1"/>
  <c r="C55" i="83" l="1"/>
  <c r="D55" i="83"/>
  <c r="E55" i="83"/>
  <c r="F55" i="83"/>
  <c r="G55" i="83"/>
  <c r="H55" i="83"/>
  <c r="I55" i="83"/>
  <c r="J55" i="83"/>
  <c r="K55" i="83"/>
  <c r="L55" i="83"/>
  <c r="M55" i="83"/>
  <c r="N55" i="83"/>
  <c r="O55" i="83"/>
  <c r="P55" i="83"/>
  <c r="Q55" i="83"/>
  <c r="R55" i="83"/>
  <c r="S55" i="83"/>
  <c r="T55" i="83"/>
  <c r="U55" i="83"/>
  <c r="V55" i="83"/>
  <c r="W55" i="83"/>
  <c r="P27" i="83"/>
  <c r="Q27" i="83"/>
  <c r="R27" i="83"/>
  <c r="S27" i="83"/>
  <c r="T27" i="83"/>
  <c r="U27" i="83"/>
  <c r="V27" i="83"/>
  <c r="W27" i="83"/>
  <c r="E27" i="83"/>
  <c r="F27" i="83"/>
  <c r="G27" i="83"/>
  <c r="H27" i="83"/>
  <c r="I27" i="83"/>
  <c r="J27" i="83"/>
  <c r="K27" i="83"/>
  <c r="L27" i="83"/>
  <c r="M27" i="83"/>
  <c r="N27" i="83"/>
  <c r="O27" i="83"/>
  <c r="I4" i="77" l="1"/>
  <c r="F4" i="77"/>
  <c r="C60" i="83" l="1"/>
  <c r="D60" i="83"/>
  <c r="E60" i="83"/>
  <c r="F60" i="83"/>
  <c r="G60" i="83"/>
  <c r="H60" i="83"/>
  <c r="I60" i="83"/>
  <c r="J60" i="83"/>
  <c r="K60" i="83"/>
  <c r="L60" i="83"/>
  <c r="M60" i="83"/>
  <c r="N60" i="83"/>
  <c r="O60" i="83"/>
  <c r="P60" i="83"/>
  <c r="Q60" i="83"/>
  <c r="R60" i="83"/>
  <c r="S60" i="83"/>
  <c r="T60" i="83"/>
  <c r="U60" i="83"/>
  <c r="V60" i="83"/>
  <c r="W60" i="83"/>
  <c r="C61" i="83"/>
  <c r="D61" i="83"/>
  <c r="E61" i="83"/>
  <c r="F61" i="83"/>
  <c r="G61" i="83"/>
  <c r="H61" i="83"/>
  <c r="I61" i="83"/>
  <c r="J61" i="83"/>
  <c r="K61" i="83"/>
  <c r="L61" i="83"/>
  <c r="M61" i="83"/>
  <c r="N61" i="83"/>
  <c r="O61" i="83"/>
  <c r="P61" i="83"/>
  <c r="Q61" i="83"/>
  <c r="R61" i="83"/>
  <c r="S61" i="83"/>
  <c r="T61" i="83"/>
  <c r="U61" i="83"/>
  <c r="V61" i="83"/>
  <c r="W61" i="83"/>
  <c r="C62" i="83"/>
  <c r="D62" i="83"/>
  <c r="E62" i="83"/>
  <c r="F62" i="83"/>
  <c r="G62" i="83"/>
  <c r="H62" i="83"/>
  <c r="I62" i="83"/>
  <c r="J62" i="83"/>
  <c r="K62" i="83"/>
  <c r="L62" i="83"/>
  <c r="M62" i="83"/>
  <c r="N62" i="83"/>
  <c r="O62" i="83"/>
  <c r="P62" i="83"/>
  <c r="Q62" i="83"/>
  <c r="R62" i="83"/>
  <c r="S62" i="83"/>
  <c r="T62" i="83"/>
  <c r="U62" i="83"/>
  <c r="V62" i="83"/>
  <c r="W62" i="83"/>
  <c r="C63" i="83"/>
  <c r="D63" i="83"/>
  <c r="E63" i="83"/>
  <c r="F63" i="83"/>
  <c r="G63" i="83"/>
  <c r="H63" i="83"/>
  <c r="I63" i="83"/>
  <c r="J63" i="83"/>
  <c r="K63" i="83"/>
  <c r="L63" i="83"/>
  <c r="M63" i="83"/>
  <c r="N63" i="83"/>
  <c r="O63" i="83"/>
  <c r="P63" i="83"/>
  <c r="Q63" i="83"/>
  <c r="R63" i="83"/>
  <c r="S63" i="83"/>
  <c r="T63" i="83"/>
  <c r="U63" i="83"/>
  <c r="V63" i="83"/>
  <c r="W63" i="83"/>
  <c r="C64" i="83"/>
  <c r="D64" i="83"/>
  <c r="E64" i="83"/>
  <c r="F64" i="83"/>
  <c r="G64" i="83"/>
  <c r="H64" i="83"/>
  <c r="I64" i="83"/>
  <c r="J64" i="83"/>
  <c r="K64" i="83"/>
  <c r="L64" i="83"/>
  <c r="M64" i="83"/>
  <c r="N64" i="83"/>
  <c r="O64" i="83"/>
  <c r="P64" i="83"/>
  <c r="Q64" i="83"/>
  <c r="R64" i="83"/>
  <c r="S64" i="83"/>
  <c r="T64" i="83"/>
  <c r="U64" i="83"/>
  <c r="V64" i="83"/>
  <c r="W64" i="83"/>
  <c r="C65" i="83"/>
  <c r="D65" i="83"/>
  <c r="E65" i="83"/>
  <c r="F65" i="83"/>
  <c r="G65" i="83"/>
  <c r="H65" i="83"/>
  <c r="I65" i="83"/>
  <c r="J65" i="83"/>
  <c r="K65" i="83"/>
  <c r="L65" i="83"/>
  <c r="M65" i="83"/>
  <c r="N65" i="83"/>
  <c r="O65" i="83"/>
  <c r="P65" i="83"/>
  <c r="Q65" i="83"/>
  <c r="R65" i="83"/>
  <c r="S65" i="83"/>
  <c r="T65" i="83"/>
  <c r="U65" i="83"/>
  <c r="V65" i="83"/>
  <c r="W65" i="83"/>
  <c r="C66" i="83"/>
  <c r="D66" i="83"/>
  <c r="E66" i="83"/>
  <c r="F66" i="83"/>
  <c r="G66" i="83"/>
  <c r="H66" i="83"/>
  <c r="I66" i="83"/>
  <c r="J66" i="83"/>
  <c r="K66" i="83"/>
  <c r="L66" i="83"/>
  <c r="M66" i="83"/>
  <c r="N66" i="83"/>
  <c r="O66" i="83"/>
  <c r="P66" i="83"/>
  <c r="Q66" i="83"/>
  <c r="R66" i="83"/>
  <c r="S66" i="83"/>
  <c r="T66" i="83"/>
  <c r="U66" i="83"/>
  <c r="V66" i="83"/>
  <c r="W66" i="83"/>
  <c r="C67" i="83"/>
  <c r="D67" i="83"/>
  <c r="E67" i="83"/>
  <c r="F67" i="83"/>
  <c r="G67" i="83"/>
  <c r="H67" i="83"/>
  <c r="I67" i="83"/>
  <c r="J67" i="83"/>
  <c r="K67" i="83"/>
  <c r="L67" i="83"/>
  <c r="M67" i="83"/>
  <c r="N67" i="83"/>
  <c r="O67" i="83"/>
  <c r="P67" i="83"/>
  <c r="Q67" i="83"/>
  <c r="R67" i="83"/>
  <c r="S67" i="83"/>
  <c r="T67" i="83"/>
  <c r="U67" i="83"/>
  <c r="V67" i="83"/>
  <c r="W67" i="83"/>
  <c r="C68" i="83"/>
  <c r="D68" i="83"/>
  <c r="E68" i="83"/>
  <c r="F68" i="83"/>
  <c r="G68" i="83"/>
  <c r="H68" i="83"/>
  <c r="I68" i="83"/>
  <c r="J68" i="83"/>
  <c r="K68" i="83"/>
  <c r="L68" i="83"/>
  <c r="M68" i="83"/>
  <c r="N68" i="83"/>
  <c r="O68" i="83"/>
  <c r="P68" i="83"/>
  <c r="Q68" i="83"/>
  <c r="R68" i="83"/>
  <c r="S68" i="83"/>
  <c r="T68" i="83"/>
  <c r="U68" i="83"/>
  <c r="V68" i="83"/>
  <c r="W68" i="83"/>
  <c r="C69" i="83"/>
  <c r="D69" i="83"/>
  <c r="E69" i="83"/>
  <c r="F69" i="83"/>
  <c r="G69" i="83"/>
  <c r="H69" i="83"/>
  <c r="I69" i="83"/>
  <c r="J69" i="83"/>
  <c r="K69" i="83"/>
  <c r="L69" i="83"/>
  <c r="M69" i="83"/>
  <c r="N69" i="83"/>
  <c r="O69" i="83"/>
  <c r="P69" i="83"/>
  <c r="Q69" i="83"/>
  <c r="R69" i="83"/>
  <c r="S69" i="83"/>
  <c r="T69" i="83"/>
  <c r="U69" i="83"/>
  <c r="V69" i="83"/>
  <c r="W69" i="83"/>
  <c r="C70" i="83"/>
  <c r="D70" i="83"/>
  <c r="E70" i="83"/>
  <c r="F70" i="83"/>
  <c r="G70" i="83"/>
  <c r="H70" i="83"/>
  <c r="I70" i="83"/>
  <c r="J70" i="83"/>
  <c r="K70" i="83"/>
  <c r="L70" i="83"/>
  <c r="M70" i="83"/>
  <c r="N70" i="83"/>
  <c r="O70" i="83"/>
  <c r="P70" i="83"/>
  <c r="Q70" i="83"/>
  <c r="R70" i="83"/>
  <c r="S70" i="83"/>
  <c r="T70" i="83"/>
  <c r="U70" i="83"/>
  <c r="V70" i="83"/>
  <c r="W70" i="83"/>
  <c r="C71" i="83"/>
  <c r="D71" i="83"/>
  <c r="E71" i="83"/>
  <c r="F71" i="83"/>
  <c r="G71" i="83"/>
  <c r="H71" i="83"/>
  <c r="I71" i="83"/>
  <c r="J71" i="83"/>
  <c r="K71" i="83"/>
  <c r="L71" i="83"/>
  <c r="M71" i="83"/>
  <c r="N71" i="83"/>
  <c r="O71" i="83"/>
  <c r="P71" i="83"/>
  <c r="Q71" i="83"/>
  <c r="R71" i="83"/>
  <c r="S71" i="83"/>
  <c r="T71" i="83"/>
  <c r="U71" i="83"/>
  <c r="V71" i="83"/>
  <c r="W71" i="83"/>
  <c r="C72" i="83"/>
  <c r="D72" i="83"/>
  <c r="E72" i="83"/>
  <c r="F72" i="83"/>
  <c r="G72" i="83"/>
  <c r="H72" i="83"/>
  <c r="I72" i="83"/>
  <c r="J72" i="83"/>
  <c r="K72" i="83"/>
  <c r="L72" i="83"/>
  <c r="M72" i="83"/>
  <c r="N72" i="83"/>
  <c r="O72" i="83"/>
  <c r="P72" i="83"/>
  <c r="Q72" i="83"/>
  <c r="R72" i="83"/>
  <c r="S72" i="83"/>
  <c r="T72" i="83"/>
  <c r="U72" i="83"/>
  <c r="V72" i="83"/>
  <c r="W72" i="83"/>
  <c r="C73" i="83"/>
  <c r="D73" i="83"/>
  <c r="E73" i="83"/>
  <c r="F73" i="83"/>
  <c r="G73" i="83"/>
  <c r="H73" i="83"/>
  <c r="I73" i="83"/>
  <c r="J73" i="83"/>
  <c r="K73" i="83"/>
  <c r="L73" i="83"/>
  <c r="M73" i="83"/>
  <c r="N73" i="83"/>
  <c r="O73" i="83"/>
  <c r="P73" i="83"/>
  <c r="Q73" i="83"/>
  <c r="R73" i="83"/>
  <c r="S73" i="83"/>
  <c r="T73" i="83"/>
  <c r="U73" i="83"/>
  <c r="V73" i="83"/>
  <c r="W73" i="83"/>
  <c r="C74" i="83"/>
  <c r="D74" i="83"/>
  <c r="E74" i="83"/>
  <c r="F74" i="83"/>
  <c r="G74" i="83"/>
  <c r="H74" i="83"/>
  <c r="I74" i="83"/>
  <c r="J74" i="83"/>
  <c r="K74" i="83"/>
  <c r="L74" i="83"/>
  <c r="M74" i="83"/>
  <c r="N74" i="83"/>
  <c r="O74" i="83"/>
  <c r="P74" i="83"/>
  <c r="Q74" i="83"/>
  <c r="R74" i="83"/>
  <c r="S74" i="83"/>
  <c r="T74" i="83"/>
  <c r="U74" i="83"/>
  <c r="V74" i="83"/>
  <c r="W74" i="83"/>
  <c r="C75" i="83"/>
  <c r="D75" i="83"/>
  <c r="E75" i="83"/>
  <c r="F75" i="83"/>
  <c r="G75" i="83"/>
  <c r="H75" i="83"/>
  <c r="I75" i="83"/>
  <c r="J75" i="83"/>
  <c r="K75" i="83"/>
  <c r="L75" i="83"/>
  <c r="M75" i="83"/>
  <c r="N75" i="83"/>
  <c r="O75" i="83"/>
  <c r="P75" i="83"/>
  <c r="Q75" i="83"/>
  <c r="R75" i="83"/>
  <c r="S75" i="83"/>
  <c r="T75" i="83"/>
  <c r="U75" i="83"/>
  <c r="V75" i="83"/>
  <c r="W75" i="83"/>
  <c r="C76" i="83"/>
  <c r="D76" i="83"/>
  <c r="E76" i="83"/>
  <c r="F76" i="83"/>
  <c r="G76" i="83"/>
  <c r="H76" i="83"/>
  <c r="I76" i="83"/>
  <c r="J76" i="83"/>
  <c r="K76" i="83"/>
  <c r="L76" i="83"/>
  <c r="M76" i="83"/>
  <c r="N76" i="83"/>
  <c r="O76" i="83"/>
  <c r="P76" i="83"/>
  <c r="Q76" i="83"/>
  <c r="R76" i="83"/>
  <c r="S76" i="83"/>
  <c r="T76" i="83"/>
  <c r="U76" i="83"/>
  <c r="V76" i="83"/>
  <c r="W76" i="83"/>
  <c r="C77" i="83"/>
  <c r="D77" i="83"/>
  <c r="E77" i="83"/>
  <c r="F77" i="83"/>
  <c r="G77" i="83"/>
  <c r="H77" i="83"/>
  <c r="I77" i="83"/>
  <c r="J77" i="83"/>
  <c r="K77" i="83"/>
  <c r="L77" i="83"/>
  <c r="M77" i="83"/>
  <c r="N77" i="83"/>
  <c r="O77" i="83"/>
  <c r="P77" i="83"/>
  <c r="Q77" i="83"/>
  <c r="R77" i="83"/>
  <c r="S77" i="83"/>
  <c r="T77" i="83"/>
  <c r="U77" i="83"/>
  <c r="V77" i="83"/>
  <c r="W77" i="83"/>
  <c r="C78" i="83"/>
  <c r="D78" i="83"/>
  <c r="E78" i="83"/>
  <c r="F78" i="83"/>
  <c r="G78" i="83"/>
  <c r="H78" i="83"/>
  <c r="I78" i="83"/>
  <c r="J78" i="83"/>
  <c r="K78" i="83"/>
  <c r="L78" i="83"/>
  <c r="M78" i="83"/>
  <c r="N78" i="83"/>
  <c r="O78" i="83"/>
  <c r="P78" i="83"/>
  <c r="Q78" i="83"/>
  <c r="R78" i="83"/>
  <c r="S78" i="83"/>
  <c r="T78" i="83"/>
  <c r="U78" i="83"/>
  <c r="V78" i="83"/>
  <c r="W78" i="83"/>
  <c r="C79" i="83"/>
  <c r="D79" i="83"/>
  <c r="E79" i="83"/>
  <c r="F79" i="83"/>
  <c r="G79" i="83"/>
  <c r="H79" i="83"/>
  <c r="I79" i="83"/>
  <c r="J79" i="83"/>
  <c r="K79" i="83"/>
  <c r="L79" i="83"/>
  <c r="M79" i="83"/>
  <c r="N79" i="83"/>
  <c r="O79" i="83"/>
  <c r="P79" i="83"/>
  <c r="Q79" i="83"/>
  <c r="R79" i="83"/>
  <c r="S79" i="83"/>
  <c r="T79" i="83"/>
  <c r="U79" i="83"/>
  <c r="V79" i="83"/>
  <c r="W79" i="83"/>
  <c r="C80" i="83"/>
  <c r="D80" i="83"/>
  <c r="E80" i="83"/>
  <c r="F80" i="83"/>
  <c r="G80" i="83"/>
  <c r="H80" i="83"/>
  <c r="I80" i="83"/>
  <c r="J80" i="83"/>
  <c r="K80" i="83"/>
  <c r="L80" i="83"/>
  <c r="M80" i="83"/>
  <c r="N80" i="83"/>
  <c r="O80" i="83"/>
  <c r="P80" i="83"/>
  <c r="Q80" i="83"/>
  <c r="R80" i="83"/>
  <c r="S80" i="83"/>
  <c r="T80" i="83"/>
  <c r="U80" i="83"/>
  <c r="V80" i="83"/>
  <c r="W80" i="83"/>
  <c r="C81" i="83"/>
  <c r="D81" i="83"/>
  <c r="E81" i="83"/>
  <c r="F81" i="83"/>
  <c r="G81" i="83"/>
  <c r="H81" i="83"/>
  <c r="I81" i="83"/>
  <c r="J81" i="83"/>
  <c r="K81" i="83"/>
  <c r="L81" i="83"/>
  <c r="M81" i="83"/>
  <c r="N81" i="83"/>
  <c r="O81" i="83"/>
  <c r="P81" i="83"/>
  <c r="Q81" i="83"/>
  <c r="R81" i="83"/>
  <c r="S81" i="83"/>
  <c r="T81" i="83"/>
  <c r="U81" i="83"/>
  <c r="V81" i="83"/>
  <c r="W81" i="83"/>
  <c r="C82" i="83"/>
  <c r="D82" i="83"/>
  <c r="E82" i="83"/>
  <c r="F82" i="83"/>
  <c r="G82" i="83"/>
  <c r="H82" i="83"/>
  <c r="I82" i="83"/>
  <c r="J82" i="83"/>
  <c r="K82" i="83"/>
  <c r="L82" i="83"/>
  <c r="M82" i="83"/>
  <c r="N82" i="83"/>
  <c r="O82" i="83"/>
  <c r="P82" i="83"/>
  <c r="Q82" i="83"/>
  <c r="R82" i="83"/>
  <c r="S82" i="83"/>
  <c r="T82" i="83"/>
  <c r="U82" i="83"/>
  <c r="V82" i="83"/>
  <c r="W82" i="83"/>
  <c r="B82" i="83"/>
  <c r="B81" i="83"/>
  <c r="B80" i="83"/>
  <c r="B79" i="83"/>
  <c r="B78" i="83"/>
  <c r="B77" i="83"/>
  <c r="B76" i="83"/>
  <c r="B75" i="83"/>
  <c r="B74" i="83"/>
  <c r="B73" i="83"/>
  <c r="B72" i="83"/>
  <c r="B71" i="83"/>
  <c r="B70" i="83"/>
  <c r="B69" i="83"/>
  <c r="B68" i="83"/>
  <c r="B67" i="83"/>
  <c r="B66" i="83"/>
  <c r="B65" i="83"/>
  <c r="B64" i="83"/>
  <c r="B63" i="83"/>
  <c r="B62" i="83"/>
  <c r="B61" i="83"/>
  <c r="B60" i="83"/>
  <c r="Q83" i="83" l="1"/>
  <c r="N83" i="83"/>
  <c r="R83" i="83"/>
  <c r="J83" i="83"/>
  <c r="K83" i="83"/>
  <c r="W83" i="83"/>
  <c r="M83" i="83"/>
  <c r="T83" i="83"/>
  <c r="O83" i="83"/>
  <c r="G83" i="83"/>
  <c r="U83" i="83"/>
  <c r="S83" i="83"/>
  <c r="P83" i="83"/>
  <c r="F83" i="83"/>
  <c r="L83" i="83"/>
  <c r="V83" i="83"/>
  <c r="X31" i="83"/>
  <c r="W31" i="83"/>
  <c r="V31" i="83"/>
  <c r="U31" i="83"/>
  <c r="T31" i="83"/>
  <c r="S31" i="83"/>
  <c r="R31" i="83"/>
  <c r="Q31" i="83"/>
  <c r="P31" i="83"/>
  <c r="O31" i="83"/>
  <c r="N31" i="83"/>
  <c r="M31" i="83"/>
  <c r="L31" i="83"/>
  <c r="K31" i="83"/>
  <c r="J31" i="83"/>
  <c r="I31" i="83"/>
  <c r="H31" i="83"/>
  <c r="G31" i="83"/>
  <c r="F31" i="83"/>
  <c r="E31" i="83"/>
  <c r="D31" i="83"/>
  <c r="C31" i="83"/>
  <c r="B31" i="83"/>
  <c r="B55" i="83"/>
  <c r="D11" i="25" l="1"/>
  <c r="B11" i="73"/>
  <c r="AU47" i="82" l="1"/>
  <c r="AU45" i="82"/>
  <c r="AU43" i="82"/>
  <c r="AU41" i="82"/>
  <c r="AU35" i="82"/>
  <c r="AU29" i="82"/>
  <c r="AU23" i="82"/>
  <c r="AU21" i="82"/>
  <c r="AU19" i="82"/>
  <c r="AU17" i="82"/>
  <c r="AU13" i="82"/>
  <c r="AU11" i="82"/>
  <c r="AU7" i="82"/>
  <c r="AU5" i="82"/>
  <c r="AR21" i="82"/>
  <c r="U43" i="82"/>
  <c r="U21" i="82"/>
  <c r="AV28" i="72"/>
  <c r="AV27" i="72"/>
  <c r="U47" i="82" s="1"/>
  <c r="AV61" i="72"/>
  <c r="AR47" i="82" s="1"/>
  <c r="AT61" i="72"/>
  <c r="AR45" i="82" s="1"/>
  <c r="AT28" i="72"/>
  <c r="AT27" i="72"/>
  <c r="U45" i="82" s="1"/>
  <c r="AR61" i="72"/>
  <c r="AR43" i="82" s="1"/>
  <c r="AR28" i="72"/>
  <c r="AR27" i="72"/>
  <c r="AP27" i="72"/>
  <c r="U41" i="82" s="1"/>
  <c r="AP61" i="72"/>
  <c r="AR41" i="82" s="1"/>
  <c r="AJ61" i="72"/>
  <c r="AR35" i="82" s="1"/>
  <c r="AJ28" i="72"/>
  <c r="AJ27" i="72"/>
  <c r="U35" i="82" s="1"/>
  <c r="AD61" i="72"/>
  <c r="AR29" i="82" s="1"/>
  <c r="AD28" i="72"/>
  <c r="AD27" i="72"/>
  <c r="U29" i="82" s="1"/>
  <c r="AB61" i="72"/>
  <c r="AB27" i="72"/>
  <c r="Z61" i="72"/>
  <c r="Z28" i="72"/>
  <c r="Z27" i="72"/>
  <c r="X61" i="72"/>
  <c r="AR23" i="82" s="1"/>
  <c r="X28" i="72"/>
  <c r="X27" i="72"/>
  <c r="U23" i="82" s="1"/>
  <c r="V61" i="72"/>
  <c r="V28" i="72"/>
  <c r="V27" i="72"/>
  <c r="T61" i="72"/>
  <c r="AR19" i="82" s="1"/>
  <c r="T28" i="72"/>
  <c r="T27" i="72"/>
  <c r="U19" i="82" s="1"/>
  <c r="R61" i="72"/>
  <c r="AR17" i="82" s="1"/>
  <c r="R28" i="72"/>
  <c r="R27" i="72"/>
  <c r="U17" i="82" s="1"/>
  <c r="AD11" i="82"/>
  <c r="N61" i="72" l="1"/>
  <c r="AR13" i="82" s="1"/>
  <c r="N28" i="72"/>
  <c r="N27" i="72"/>
  <c r="U13" i="82" s="1"/>
  <c r="L61" i="72"/>
  <c r="AR11" i="82" s="1"/>
  <c r="L27" i="72"/>
  <c r="U11" i="82" s="1"/>
  <c r="H61" i="72" l="1"/>
  <c r="AR7" i="82" s="1"/>
  <c r="H28" i="72"/>
  <c r="H27" i="72"/>
  <c r="U7" i="82" s="1"/>
  <c r="F61" i="72"/>
  <c r="AR5" i="82" s="1"/>
  <c r="D61" i="72"/>
  <c r="AR3" i="82" s="1"/>
  <c r="F28" i="72"/>
  <c r="F27" i="72"/>
  <c r="U5" i="82" s="1"/>
  <c r="D72" i="72" l="1"/>
  <c r="D29" i="72"/>
  <c r="D28" i="72"/>
  <c r="D27" i="72"/>
  <c r="U3" i="82" s="1"/>
  <c r="H84" i="47" l="1"/>
  <c r="I84" i="47"/>
  <c r="X4" i="83"/>
  <c r="X5" i="83"/>
  <c r="X6" i="83"/>
  <c r="X7" i="83"/>
  <c r="X8" i="83"/>
  <c r="X9" i="83"/>
  <c r="X10" i="83"/>
  <c r="X11" i="83"/>
  <c r="X12" i="83"/>
  <c r="X13" i="83"/>
  <c r="X14" i="83"/>
  <c r="X15" i="83"/>
  <c r="X16" i="83"/>
  <c r="X17" i="83"/>
  <c r="X18" i="83"/>
  <c r="X19" i="83"/>
  <c r="X20" i="83"/>
  <c r="X21" i="83"/>
  <c r="X22" i="83"/>
  <c r="X23" i="83"/>
  <c r="X24" i="83"/>
  <c r="X25" i="83"/>
  <c r="D87" i="25"/>
  <c r="D9" i="25" s="1"/>
  <c r="F87" i="25"/>
  <c r="D87" i="28"/>
  <c r="F87" i="28"/>
  <c r="D87" i="29"/>
  <c r="F87" i="29"/>
  <c r="D87" i="27"/>
  <c r="F87" i="27"/>
  <c r="D87" i="26"/>
  <c r="F87" i="26"/>
  <c r="D87" i="30"/>
  <c r="F87" i="30"/>
  <c r="D87" i="45"/>
  <c r="F87" i="45"/>
  <c r="D87" i="31"/>
  <c r="E87" i="31"/>
  <c r="F87" i="31"/>
  <c r="D87" i="32"/>
  <c r="E87" i="32"/>
  <c r="F87" i="32"/>
  <c r="D87" i="34"/>
  <c r="E87" i="34"/>
  <c r="F87" i="34"/>
  <c r="D87" i="33"/>
  <c r="E87" i="33"/>
  <c r="F87" i="33"/>
  <c r="D87" i="36"/>
  <c r="E87" i="36"/>
  <c r="F87" i="36"/>
  <c r="D87" i="37"/>
  <c r="F87" i="37"/>
  <c r="D87" i="46"/>
  <c r="E87" i="46"/>
  <c r="F87" i="46"/>
  <c r="D87" i="38"/>
  <c r="E87" i="38"/>
  <c r="F87" i="38"/>
  <c r="D87" i="40"/>
  <c r="E87" i="40"/>
  <c r="F87" i="40"/>
  <c r="D87" i="39"/>
  <c r="E87" i="39"/>
  <c r="F87" i="39"/>
  <c r="D87" i="41"/>
  <c r="E87" i="41"/>
  <c r="F87" i="41"/>
  <c r="D87" i="42"/>
  <c r="E87" i="42"/>
  <c r="F87" i="42"/>
  <c r="D87" i="44"/>
  <c r="E87" i="44"/>
  <c r="F87" i="44"/>
  <c r="D87" i="43"/>
  <c r="E87" i="43"/>
  <c r="F87" i="43"/>
  <c r="D87" i="2"/>
  <c r="F87" i="2"/>
  <c r="C87" i="31"/>
  <c r="C87" i="32"/>
  <c r="C87" i="34"/>
  <c r="C87" i="33"/>
  <c r="C87" i="36"/>
  <c r="C87" i="46"/>
  <c r="C87" i="38"/>
  <c r="C87" i="40"/>
  <c r="C87" i="39"/>
  <c r="C87" i="41"/>
  <c r="C87" i="42"/>
  <c r="C87" i="44"/>
  <c r="C87" i="43"/>
  <c r="AX33" i="73" l="1"/>
  <c r="I81" i="2"/>
  <c r="I82" i="2"/>
  <c r="I83" i="2"/>
  <c r="I84" i="2"/>
  <c r="I81" i="25"/>
  <c r="I82" i="25"/>
  <c r="I83" i="25"/>
  <c r="I84" i="25"/>
  <c r="I81" i="28"/>
  <c r="I82" i="28"/>
  <c r="I83" i="28"/>
  <c r="I84" i="28"/>
  <c r="I81" i="29"/>
  <c r="I82" i="29"/>
  <c r="I83" i="29"/>
  <c r="I84" i="29"/>
  <c r="H80" i="2"/>
  <c r="H81" i="2"/>
  <c r="H82" i="2"/>
  <c r="H83" i="2"/>
  <c r="H84" i="2"/>
  <c r="H80" i="25"/>
  <c r="H81" i="25"/>
  <c r="H82" i="25"/>
  <c r="H83" i="25"/>
  <c r="H84" i="25"/>
  <c r="H80" i="28"/>
  <c r="H81" i="28"/>
  <c r="H82" i="28"/>
  <c r="H83" i="28"/>
  <c r="H84" i="28"/>
  <c r="H80" i="29"/>
  <c r="H81" i="29"/>
  <c r="H82" i="29"/>
  <c r="H83" i="29"/>
  <c r="H84" i="29"/>
  <c r="G85" i="27" l="1"/>
  <c r="H85" i="27"/>
  <c r="I85" i="27"/>
  <c r="G85" i="43"/>
  <c r="H85" i="43"/>
  <c r="I85" i="43"/>
  <c r="G85" i="44"/>
  <c r="H85" i="44"/>
  <c r="I85" i="44"/>
  <c r="G85" i="42"/>
  <c r="H85" i="42"/>
  <c r="I85" i="42"/>
  <c r="G85" i="41"/>
  <c r="H85" i="41"/>
  <c r="I85" i="41"/>
  <c r="G85" i="39"/>
  <c r="H85" i="39"/>
  <c r="I85" i="39"/>
  <c r="G85" i="40"/>
  <c r="H85" i="40"/>
  <c r="I85" i="40"/>
  <c r="G85" i="38"/>
  <c r="H85" i="38"/>
  <c r="I85" i="38"/>
  <c r="G85" i="46"/>
  <c r="H85" i="46"/>
  <c r="I85" i="46"/>
  <c r="G85" i="37"/>
  <c r="H85" i="37"/>
  <c r="I85" i="37"/>
  <c r="G85" i="36"/>
  <c r="H85" i="36"/>
  <c r="I85" i="36"/>
  <c r="G85" i="33"/>
  <c r="H85" i="33"/>
  <c r="I85" i="33"/>
  <c r="G85" i="34"/>
  <c r="H85" i="34"/>
  <c r="I85" i="34"/>
  <c r="G85" i="32"/>
  <c r="H85" i="32"/>
  <c r="I85" i="32"/>
  <c r="G85" i="31"/>
  <c r="H85" i="31"/>
  <c r="I85" i="31"/>
  <c r="G85" i="45"/>
  <c r="H85" i="45"/>
  <c r="I85" i="45"/>
  <c r="G85" i="30"/>
  <c r="H85" i="30"/>
  <c r="I85" i="30"/>
  <c r="G85" i="26"/>
  <c r="H85" i="26"/>
  <c r="I85" i="26"/>
  <c r="AE39" i="82" l="1"/>
  <c r="U39" i="82"/>
  <c r="AN61" i="72" l="1"/>
  <c r="AN28" i="72"/>
  <c r="AN27" i="72"/>
  <c r="AL61" i="72"/>
  <c r="AL28" i="72"/>
  <c r="AL27" i="72"/>
  <c r="AH61" i="72"/>
  <c r="AH27" i="72"/>
  <c r="AF61" i="72"/>
  <c r="AF28" i="72"/>
  <c r="AF27" i="72"/>
  <c r="AB72" i="72"/>
  <c r="P61" i="72"/>
  <c r="AU37" i="82"/>
  <c r="AU39" i="82"/>
  <c r="AR39" i="82"/>
  <c r="V39" i="82"/>
  <c r="AR37" i="82"/>
  <c r="U37" i="82"/>
  <c r="AU33" i="82" l="1"/>
  <c r="AR33" i="82"/>
  <c r="U33" i="82"/>
  <c r="AU31" i="82"/>
  <c r="AR31" i="82"/>
  <c r="U31" i="82"/>
  <c r="AU27" i="82"/>
  <c r="AR27" i="82"/>
  <c r="U27" i="82"/>
  <c r="AU25" i="82"/>
  <c r="AR25" i="82"/>
  <c r="U25" i="82"/>
  <c r="V23" i="82"/>
  <c r="AU15" i="82"/>
  <c r="AR15" i="82"/>
  <c r="U15" i="82"/>
  <c r="P28" i="72"/>
  <c r="P27" i="72"/>
  <c r="V15" i="82"/>
  <c r="D11" i="78" l="1"/>
  <c r="C11" i="78"/>
  <c r="D10" i="78"/>
  <c r="C10" i="78"/>
  <c r="D9" i="78"/>
  <c r="C9" i="78"/>
  <c r="D8" i="78"/>
  <c r="C8" i="78"/>
  <c r="D7" i="78"/>
  <c r="C7" i="78"/>
  <c r="D6" i="78"/>
  <c r="C6" i="78"/>
  <c r="D5" i="78"/>
  <c r="C5" i="78"/>
  <c r="D4" i="78"/>
  <c r="C4" i="78"/>
  <c r="D3" i="78"/>
  <c r="C3" i="78"/>
  <c r="B11" i="78"/>
  <c r="B10" i="78"/>
  <c r="B9" i="78"/>
  <c r="B8" i="78"/>
  <c r="B7" i="78"/>
  <c r="B6" i="78"/>
  <c r="B5" i="78"/>
  <c r="B4" i="78"/>
  <c r="I5" i="84" l="1"/>
  <c r="BX21" i="73" l="1"/>
  <c r="BX17" i="73"/>
  <c r="BX20" i="73"/>
  <c r="BX22" i="73"/>
  <c r="BX19" i="73"/>
  <c r="BX15" i="73"/>
  <c r="BX18" i="73"/>
  <c r="BX12" i="73"/>
  <c r="BX13" i="73"/>
  <c r="BX16" i="73"/>
  <c r="BX11" i="73"/>
  <c r="BX14" i="73"/>
  <c r="BZ11" i="73" l="1"/>
  <c r="G36" i="76"/>
  <c r="BZ14" i="73"/>
  <c r="G39" i="76"/>
  <c r="G35" i="76"/>
  <c r="BZ22" i="73"/>
  <c r="G47" i="76"/>
  <c r="BZ19" i="73"/>
  <c r="G44" i="76"/>
  <c r="BZ17" i="73"/>
  <c r="G42" i="76"/>
  <c r="BZ21" i="73"/>
  <c r="G46" i="76"/>
  <c r="BZ20" i="73"/>
  <c r="G45" i="76"/>
  <c r="BZ18" i="73"/>
  <c r="G43" i="76"/>
  <c r="BZ15" i="73"/>
  <c r="G40" i="76"/>
  <c r="BZ16" i="73"/>
  <c r="G41" i="76"/>
  <c r="BZ13" i="73"/>
  <c r="G38" i="76"/>
  <c r="BZ12" i="73"/>
  <c r="G37" i="76"/>
  <c r="D3" i="28"/>
  <c r="D3" i="29"/>
  <c r="D3" i="27"/>
  <c r="D3" i="26"/>
  <c r="D3" i="30"/>
  <c r="D3" i="45"/>
  <c r="D3" i="31"/>
  <c r="D3" i="32"/>
  <c r="D3" i="34"/>
  <c r="D3" i="33"/>
  <c r="D3" i="35"/>
  <c r="D3" i="36"/>
  <c r="D3" i="37"/>
  <c r="D3" i="46"/>
  <c r="D3" i="38"/>
  <c r="D3" i="40"/>
  <c r="D3" i="39"/>
  <c r="D3" i="41"/>
  <c r="D3" i="42"/>
  <c r="D3" i="44"/>
  <c r="D3" i="43"/>
  <c r="D3" i="25"/>
  <c r="C3" i="31"/>
  <c r="C3" i="32"/>
  <c r="C3" i="34"/>
  <c r="C3" i="33"/>
  <c r="C3" i="36"/>
  <c r="C3" i="46"/>
  <c r="C3" i="38"/>
  <c r="C3" i="40"/>
  <c r="C3" i="39"/>
  <c r="C3" i="41"/>
  <c r="C3" i="42"/>
  <c r="C3" i="44"/>
  <c r="C3" i="43"/>
  <c r="U9" i="82" l="1"/>
  <c r="D25" i="28" l="1"/>
  <c r="BX23" i="73" l="1"/>
  <c r="BX25" i="73"/>
  <c r="BX28" i="73"/>
  <c r="BX24" i="73"/>
  <c r="BX26" i="73"/>
  <c r="BZ26" i="73" l="1"/>
  <c r="G51" i="76"/>
  <c r="BZ25" i="73"/>
  <c r="G50" i="76"/>
  <c r="BZ24" i="73"/>
  <c r="G49" i="76"/>
  <c r="BZ27" i="73"/>
  <c r="G52" i="76"/>
  <c r="BZ28" i="73"/>
  <c r="G53" i="76"/>
  <c r="BZ23" i="73"/>
  <c r="G48" i="76"/>
  <c r="AR9" i="82"/>
  <c r="AU9" i="82" l="1"/>
  <c r="AT9" i="82"/>
  <c r="V9" i="82" l="1"/>
  <c r="X32" i="83" l="1"/>
  <c r="X33" i="83"/>
  <c r="X61" i="83" s="1"/>
  <c r="X34" i="83"/>
  <c r="X62" i="83" s="1"/>
  <c r="X35" i="83"/>
  <c r="X63" i="83" s="1"/>
  <c r="X36" i="83"/>
  <c r="X64" i="83" s="1"/>
  <c r="X37" i="83"/>
  <c r="X65" i="83" s="1"/>
  <c r="X38" i="83"/>
  <c r="X66" i="83" s="1"/>
  <c r="X39" i="83"/>
  <c r="X67" i="83" s="1"/>
  <c r="X40" i="83"/>
  <c r="X68" i="83" s="1"/>
  <c r="X41" i="83"/>
  <c r="X69" i="83" s="1"/>
  <c r="X42" i="83"/>
  <c r="X70" i="83" s="1"/>
  <c r="X43" i="83"/>
  <c r="X71" i="83" s="1"/>
  <c r="X44" i="83"/>
  <c r="X72" i="83" s="1"/>
  <c r="X45" i="83"/>
  <c r="X73" i="83" s="1"/>
  <c r="X46" i="83"/>
  <c r="X74" i="83" s="1"/>
  <c r="X47" i="83"/>
  <c r="X75" i="83" s="1"/>
  <c r="X48" i="83"/>
  <c r="X76" i="83" s="1"/>
  <c r="X49" i="83"/>
  <c r="X77" i="83" s="1"/>
  <c r="X50" i="83"/>
  <c r="X78" i="83" s="1"/>
  <c r="X51" i="83"/>
  <c r="X79" i="83" s="1"/>
  <c r="X52" i="83"/>
  <c r="X80" i="83" s="1"/>
  <c r="X53" i="83"/>
  <c r="X81" i="83" s="1"/>
  <c r="X54" i="83"/>
  <c r="X60" i="83" l="1"/>
  <c r="X55" i="83"/>
  <c r="D25" i="25"/>
  <c r="D6" i="25" s="1"/>
  <c r="D27" i="25"/>
  <c r="D35" i="25"/>
  <c r="D42" i="25"/>
  <c r="D7" i="25" s="1"/>
  <c r="D44" i="25"/>
  <c r="D49" i="25"/>
  <c r="D8" i="25" s="1"/>
  <c r="D13" i="25" l="1"/>
  <c r="B26" i="79"/>
  <c r="C27" i="71"/>
  <c r="D27" i="71"/>
  <c r="E27" i="71"/>
  <c r="B27" i="71"/>
  <c r="F26" i="71"/>
  <c r="F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F10" i="71"/>
  <c r="F9" i="71"/>
  <c r="F8" i="71"/>
  <c r="F7" i="71"/>
  <c r="F6" i="71"/>
  <c r="F5" i="71"/>
  <c r="F4" i="71"/>
  <c r="F27" i="71" l="1"/>
  <c r="AH9" i="82"/>
  <c r="AG9" i="82"/>
  <c r="G73" i="41" l="1"/>
  <c r="C35" i="34" l="1"/>
  <c r="J72" i="72" l="1"/>
  <c r="J71" i="72"/>
  <c r="I17" i="84" l="1"/>
  <c r="I16" i="84"/>
  <c r="I15" i="84"/>
  <c r="I14" i="84"/>
  <c r="I13" i="84"/>
  <c r="I12" i="84"/>
  <c r="I11" i="84"/>
  <c r="I10" i="84"/>
  <c r="I9" i="84"/>
  <c r="I8" i="84"/>
  <c r="I7" i="84"/>
  <c r="I6" i="84"/>
  <c r="J28" i="72" l="1"/>
  <c r="J27" i="72"/>
  <c r="I28" i="77" l="1"/>
  <c r="F28" i="77"/>
  <c r="C28" i="77"/>
  <c r="C44" i="34" l="1"/>
  <c r="C53" i="34"/>
  <c r="E53" i="34"/>
  <c r="E44" i="34"/>
  <c r="E35" i="34"/>
  <c r="C42" i="40"/>
  <c r="C7" i="40" s="1"/>
  <c r="C38" i="47"/>
  <c r="G38" i="35"/>
  <c r="E4" i="77"/>
  <c r="E9" i="43"/>
  <c r="F9" i="43"/>
  <c r="E9" i="40"/>
  <c r="C9" i="40"/>
  <c r="H87" i="32"/>
  <c r="C9" i="32"/>
  <c r="F25" i="26"/>
  <c r="F6" i="26" s="1"/>
  <c r="E28" i="84"/>
  <c r="G68" i="42"/>
  <c r="G69" i="42"/>
  <c r="G70" i="42"/>
  <c r="G71" i="42"/>
  <c r="G72" i="42"/>
  <c r="G73" i="42"/>
  <c r="D9" i="40"/>
  <c r="D9" i="46"/>
  <c r="D25" i="36"/>
  <c r="D6" i="36" s="1"/>
  <c r="D27" i="36"/>
  <c r="D35" i="36"/>
  <c r="D42" i="36"/>
  <c r="D7" i="36" s="1"/>
  <c r="D44" i="36"/>
  <c r="D49" i="36"/>
  <c r="D9" i="33"/>
  <c r="D9" i="32"/>
  <c r="D9" i="31"/>
  <c r="D9" i="30"/>
  <c r="W9" i="82"/>
  <c r="C33" i="71" s="1"/>
  <c r="C33" i="79" s="1"/>
  <c r="C31" i="47"/>
  <c r="C30" i="47"/>
  <c r="C29" i="47"/>
  <c r="J61" i="72"/>
  <c r="F11" i="27"/>
  <c r="D11" i="27"/>
  <c r="D49" i="37"/>
  <c r="F9" i="45"/>
  <c r="D9" i="26"/>
  <c r="N57" i="83"/>
  <c r="N30" i="83"/>
  <c r="N29" i="83"/>
  <c r="N2" i="83"/>
  <c r="N1" i="83"/>
  <c r="G29" i="76"/>
  <c r="F29" i="76"/>
  <c r="E29" i="76"/>
  <c r="D29" i="76"/>
  <c r="C29" i="76"/>
  <c r="H4" i="77"/>
  <c r="F11" i="25"/>
  <c r="F11" i="28"/>
  <c r="D11" i="28"/>
  <c r="F11" i="29"/>
  <c r="D11" i="29"/>
  <c r="F11" i="26"/>
  <c r="D11" i="26"/>
  <c r="F11" i="30"/>
  <c r="D11" i="30"/>
  <c r="F11" i="45"/>
  <c r="D11" i="45"/>
  <c r="F11" i="31"/>
  <c r="D11" i="31"/>
  <c r="F11" i="32"/>
  <c r="D11" i="32"/>
  <c r="F11" i="34"/>
  <c r="D11" i="34"/>
  <c r="F11" i="33"/>
  <c r="D11" i="33"/>
  <c r="F11" i="35"/>
  <c r="D11" i="35"/>
  <c r="D11" i="36"/>
  <c r="D11" i="37"/>
  <c r="D11" i="46"/>
  <c r="D11" i="38"/>
  <c r="D11" i="40"/>
  <c r="D11" i="39"/>
  <c r="D11" i="41"/>
  <c r="D11" i="42"/>
  <c r="D11" i="44"/>
  <c r="D11" i="43"/>
  <c r="F11" i="2"/>
  <c r="D11" i="2"/>
  <c r="BN33" i="73"/>
  <c r="I27" i="84"/>
  <c r="F11" i="43" s="1"/>
  <c r="I26" i="84"/>
  <c r="F11" i="44" s="1"/>
  <c r="I25" i="84"/>
  <c r="F11" i="42" s="1"/>
  <c r="I24" i="84"/>
  <c r="F11" i="41" s="1"/>
  <c r="I23" i="84"/>
  <c r="F11" i="39" s="1"/>
  <c r="I22" i="84"/>
  <c r="F11" i="40" s="1"/>
  <c r="I21" i="84"/>
  <c r="F11" i="38" s="1"/>
  <c r="I20" i="84"/>
  <c r="F11" i="46" s="1"/>
  <c r="I19" i="84"/>
  <c r="F11" i="37" s="1"/>
  <c r="I18" i="84"/>
  <c r="F11" i="36" s="1"/>
  <c r="F9" i="31"/>
  <c r="F9" i="33"/>
  <c r="F9" i="37"/>
  <c r="F9" i="38"/>
  <c r="F9" i="41"/>
  <c r="B30" i="74"/>
  <c r="AN2" i="73"/>
  <c r="AG2" i="73"/>
  <c r="BS2" i="73"/>
  <c r="BJ2" i="73"/>
  <c r="BD2" i="73"/>
  <c r="AU2" i="73"/>
  <c r="Z2" i="73"/>
  <c r="R2" i="73"/>
  <c r="K2" i="73"/>
  <c r="B2" i="73"/>
  <c r="D9" i="43"/>
  <c r="F25" i="44"/>
  <c r="F6" i="44" s="1"/>
  <c r="F42" i="44"/>
  <c r="F7" i="44" s="1"/>
  <c r="F49" i="44"/>
  <c r="F8" i="44" s="1"/>
  <c r="D9" i="42"/>
  <c r="E3" i="31"/>
  <c r="E19" i="31"/>
  <c r="E27" i="31"/>
  <c r="E35" i="31"/>
  <c r="E44" i="31"/>
  <c r="E53" i="31"/>
  <c r="C53" i="31"/>
  <c r="C44" i="31"/>
  <c r="C35" i="31"/>
  <c r="C27" i="31"/>
  <c r="E3" i="32"/>
  <c r="E19" i="32"/>
  <c r="E27" i="32"/>
  <c r="E35" i="32"/>
  <c r="E44" i="32"/>
  <c r="E53" i="32"/>
  <c r="C53" i="32"/>
  <c r="C44" i="32"/>
  <c r="C35" i="32"/>
  <c r="C27" i="32"/>
  <c r="E3" i="34"/>
  <c r="E19" i="34"/>
  <c r="E27" i="34"/>
  <c r="C27" i="34"/>
  <c r="E3" i="33"/>
  <c r="E19" i="33"/>
  <c r="E27" i="33"/>
  <c r="E35" i="33"/>
  <c r="E44" i="33"/>
  <c r="E53" i="33"/>
  <c r="C53" i="33"/>
  <c r="C44" i="33"/>
  <c r="C35" i="33"/>
  <c r="C27" i="33"/>
  <c r="E3" i="36"/>
  <c r="E19" i="36"/>
  <c r="E27" i="36"/>
  <c r="E35" i="36"/>
  <c r="E44" i="36"/>
  <c r="E53" i="36"/>
  <c r="C53" i="36"/>
  <c r="C44" i="36"/>
  <c r="C35" i="36"/>
  <c r="C27" i="36"/>
  <c r="E3" i="46"/>
  <c r="E19" i="46"/>
  <c r="E27" i="46"/>
  <c r="E35" i="46"/>
  <c r="E44" i="46"/>
  <c r="E53" i="46"/>
  <c r="C53" i="46"/>
  <c r="C44" i="46"/>
  <c r="C35" i="46"/>
  <c r="C27" i="46"/>
  <c r="E3" i="38"/>
  <c r="E19" i="38"/>
  <c r="E27" i="38"/>
  <c r="E35" i="38"/>
  <c r="E44" i="38"/>
  <c r="E53" i="38"/>
  <c r="C53" i="38"/>
  <c r="C44" i="38"/>
  <c r="C35" i="38"/>
  <c r="C27" i="38"/>
  <c r="E3" i="40"/>
  <c r="E19" i="40"/>
  <c r="E27" i="40"/>
  <c r="E35" i="40"/>
  <c r="E44" i="40"/>
  <c r="E53" i="40"/>
  <c r="C53" i="40"/>
  <c r="C44" i="40"/>
  <c r="C35" i="40"/>
  <c r="C27" i="40"/>
  <c r="E3" i="39"/>
  <c r="E19" i="39"/>
  <c r="E27" i="39"/>
  <c r="E35" i="39"/>
  <c r="E44" i="39"/>
  <c r="E53" i="39"/>
  <c r="C53" i="39"/>
  <c r="C44" i="39"/>
  <c r="C35" i="39"/>
  <c r="C27" i="39"/>
  <c r="E3" i="41"/>
  <c r="E19" i="41"/>
  <c r="E27" i="41"/>
  <c r="E35" i="41"/>
  <c r="E44" i="41"/>
  <c r="E53" i="41"/>
  <c r="C53" i="41"/>
  <c r="C44" i="41"/>
  <c r="C35" i="41"/>
  <c r="C27" i="41"/>
  <c r="E3" i="42"/>
  <c r="E19" i="42"/>
  <c r="E27" i="42"/>
  <c r="E35" i="42"/>
  <c r="E44" i="42"/>
  <c r="E53" i="42"/>
  <c r="C53" i="42"/>
  <c r="C44" i="42"/>
  <c r="C35" i="42"/>
  <c r="C27" i="42"/>
  <c r="E3" i="44"/>
  <c r="E19" i="44"/>
  <c r="E27" i="44"/>
  <c r="E35" i="44"/>
  <c r="E44" i="44"/>
  <c r="E53" i="44"/>
  <c r="C53" i="44"/>
  <c r="C44" i="44"/>
  <c r="C35" i="44"/>
  <c r="C27" i="44"/>
  <c r="E3" i="43"/>
  <c r="E19" i="43"/>
  <c r="E27" i="43"/>
  <c r="E35" i="43"/>
  <c r="E44" i="43"/>
  <c r="E53" i="43"/>
  <c r="C53" i="43"/>
  <c r="C44" i="43"/>
  <c r="C35" i="43"/>
  <c r="C3" i="47" s="1"/>
  <c r="C35" i="47" s="1"/>
  <c r="C27" i="43"/>
  <c r="C19" i="31"/>
  <c r="C19" i="32"/>
  <c r="C19" i="34"/>
  <c r="C19" i="33"/>
  <c r="C19" i="36"/>
  <c r="C19" i="46"/>
  <c r="C19" i="38"/>
  <c r="C19" i="40"/>
  <c r="C19" i="39"/>
  <c r="C19" i="41"/>
  <c r="C19" i="42"/>
  <c r="C19" i="44"/>
  <c r="C19" i="43"/>
  <c r="F25" i="28"/>
  <c r="F6" i="28" s="1"/>
  <c r="F42" i="28"/>
  <c r="F7" i="28" s="1"/>
  <c r="F49" i="28"/>
  <c r="F8" i="28" s="1"/>
  <c r="H6" i="76"/>
  <c r="H7" i="76"/>
  <c r="H8" i="76"/>
  <c r="H9" i="76"/>
  <c r="H10" i="76"/>
  <c r="H11" i="76"/>
  <c r="H12" i="76"/>
  <c r="H13" i="76"/>
  <c r="H14" i="76"/>
  <c r="H15" i="76"/>
  <c r="H16" i="76"/>
  <c r="H17" i="76"/>
  <c r="H18" i="76"/>
  <c r="H19" i="76"/>
  <c r="H20" i="76"/>
  <c r="H21" i="76"/>
  <c r="H22" i="76"/>
  <c r="H23" i="76"/>
  <c r="H24" i="76"/>
  <c r="H25" i="76"/>
  <c r="H26" i="76"/>
  <c r="H27" i="76"/>
  <c r="H28" i="76"/>
  <c r="D71" i="78"/>
  <c r="D51" i="78"/>
  <c r="D41" i="78"/>
  <c r="D81" i="78"/>
  <c r="D31" i="78"/>
  <c r="D21" i="78"/>
  <c r="D61" i="78"/>
  <c r="X26" i="83"/>
  <c r="X27" i="83" s="1"/>
  <c r="D9" i="29"/>
  <c r="D9" i="27"/>
  <c r="E9" i="31"/>
  <c r="C9" i="31"/>
  <c r="E9" i="34"/>
  <c r="C9" i="34"/>
  <c r="C9" i="33"/>
  <c r="D9" i="36"/>
  <c r="C9" i="36"/>
  <c r="D9" i="37"/>
  <c r="E9" i="46"/>
  <c r="C9" i="46"/>
  <c r="E9" i="38"/>
  <c r="C9" i="38"/>
  <c r="E9" i="39"/>
  <c r="C9" i="39"/>
  <c r="E9" i="41"/>
  <c r="C9" i="41"/>
  <c r="E9" i="42"/>
  <c r="C9" i="42"/>
  <c r="E9" i="44"/>
  <c r="D9" i="44"/>
  <c r="C9" i="44"/>
  <c r="C9" i="43"/>
  <c r="A1" i="27"/>
  <c r="C10" i="31"/>
  <c r="E10" i="31" s="1"/>
  <c r="C10" i="32"/>
  <c r="C10" i="33"/>
  <c r="E10" i="33" s="1"/>
  <c r="C10" i="36"/>
  <c r="E10" i="36" s="1"/>
  <c r="C10" i="46"/>
  <c r="E10" i="46" s="1"/>
  <c r="C10" i="38"/>
  <c r="E10" i="38" s="1"/>
  <c r="C10" i="40"/>
  <c r="E10" i="40" s="1"/>
  <c r="C10" i="39"/>
  <c r="E10" i="39" s="1"/>
  <c r="C10" i="41"/>
  <c r="E10" i="41" s="1"/>
  <c r="C10" i="42"/>
  <c r="E10" i="42" s="1"/>
  <c r="C10" i="44"/>
  <c r="E10" i="44" s="1"/>
  <c r="C10" i="43"/>
  <c r="E10" i="43" s="1"/>
  <c r="C10" i="34"/>
  <c r="E11" i="31"/>
  <c r="E11" i="32"/>
  <c r="E11" i="33"/>
  <c r="E11" i="36"/>
  <c r="E11" i="46"/>
  <c r="E11" i="38"/>
  <c r="E11" i="40"/>
  <c r="E11" i="39"/>
  <c r="E11" i="41"/>
  <c r="E11" i="42"/>
  <c r="E11" i="44"/>
  <c r="E11" i="43"/>
  <c r="E11" i="34"/>
  <c r="H28" i="84"/>
  <c r="C11" i="43"/>
  <c r="C11" i="44"/>
  <c r="C11" i="42"/>
  <c r="C11" i="41"/>
  <c r="C11" i="39"/>
  <c r="C11" i="40"/>
  <c r="C11" i="38"/>
  <c r="C11" i="46"/>
  <c r="C11" i="36"/>
  <c r="C11" i="33"/>
  <c r="C11" i="34"/>
  <c r="G11" i="34" s="1"/>
  <c r="C11" i="32"/>
  <c r="C11" i="31"/>
  <c r="BX30" i="73"/>
  <c r="C20" i="84"/>
  <c r="C18" i="84"/>
  <c r="D10" i="36" s="1"/>
  <c r="C16" i="84"/>
  <c r="C15" i="84"/>
  <c r="C14" i="84"/>
  <c r="C12" i="84"/>
  <c r="C11" i="84"/>
  <c r="C10" i="84"/>
  <c r="C5" i="84"/>
  <c r="C7" i="84"/>
  <c r="C6" i="84"/>
  <c r="D10" i="25" s="1"/>
  <c r="D14" i="25" s="1"/>
  <c r="F28" i="84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I86" i="25"/>
  <c r="H86" i="25"/>
  <c r="I85" i="25"/>
  <c r="H85" i="25"/>
  <c r="I80" i="25"/>
  <c r="I79" i="25"/>
  <c r="H79" i="25"/>
  <c r="I78" i="25"/>
  <c r="H78" i="25"/>
  <c r="I77" i="25"/>
  <c r="H77" i="25"/>
  <c r="I76" i="25"/>
  <c r="H76" i="25"/>
  <c r="I75" i="25"/>
  <c r="H75" i="25"/>
  <c r="I74" i="25"/>
  <c r="H74" i="25"/>
  <c r="I73" i="25"/>
  <c r="H73" i="25"/>
  <c r="I72" i="25"/>
  <c r="H72" i="25"/>
  <c r="I71" i="25"/>
  <c r="H71" i="25"/>
  <c r="I70" i="25"/>
  <c r="H70" i="25"/>
  <c r="I69" i="25"/>
  <c r="H69" i="25"/>
  <c r="I68" i="25"/>
  <c r="H68" i="25"/>
  <c r="I67" i="25"/>
  <c r="H67" i="25"/>
  <c r="I66" i="25"/>
  <c r="H66" i="25"/>
  <c r="I65" i="25"/>
  <c r="H65" i="25"/>
  <c r="I64" i="25"/>
  <c r="H64" i="25"/>
  <c r="I63" i="25"/>
  <c r="H63" i="25"/>
  <c r="I62" i="25"/>
  <c r="H62" i="25"/>
  <c r="I61" i="25"/>
  <c r="H61" i="25"/>
  <c r="I60" i="25"/>
  <c r="H60" i="25"/>
  <c r="I59" i="25"/>
  <c r="H59" i="25"/>
  <c r="I58" i="25"/>
  <c r="H58" i="25"/>
  <c r="I57" i="25"/>
  <c r="H57" i="25"/>
  <c r="I56" i="25"/>
  <c r="H56" i="25"/>
  <c r="I53" i="25"/>
  <c r="F53" i="25"/>
  <c r="D53" i="25"/>
  <c r="F49" i="25"/>
  <c r="G47" i="25"/>
  <c r="G48" i="25"/>
  <c r="I48" i="25"/>
  <c r="H48" i="25"/>
  <c r="I47" i="25"/>
  <c r="H47" i="25"/>
  <c r="I44" i="25"/>
  <c r="F44" i="25"/>
  <c r="F42" i="25"/>
  <c r="F7" i="25" s="1"/>
  <c r="G38" i="25"/>
  <c r="G39" i="25"/>
  <c r="G40" i="25"/>
  <c r="G41" i="25"/>
  <c r="I41" i="25"/>
  <c r="H41" i="25"/>
  <c r="I40" i="25"/>
  <c r="H40" i="25"/>
  <c r="I39" i="25"/>
  <c r="H39" i="25"/>
  <c r="I38" i="25"/>
  <c r="H38" i="25"/>
  <c r="I35" i="25"/>
  <c r="F35" i="25"/>
  <c r="F31" i="25"/>
  <c r="G31" i="25"/>
  <c r="F30" i="25"/>
  <c r="G30" i="25"/>
  <c r="F29" i="25"/>
  <c r="G29" i="25"/>
  <c r="F27" i="25"/>
  <c r="F25" i="25"/>
  <c r="F6" i="25" s="1"/>
  <c r="G22" i="25"/>
  <c r="G23" i="25"/>
  <c r="G24" i="25"/>
  <c r="I24" i="25"/>
  <c r="H24" i="25"/>
  <c r="I23" i="25"/>
  <c r="H23" i="25"/>
  <c r="I22" i="25"/>
  <c r="H22" i="25"/>
  <c r="I19" i="25"/>
  <c r="F19" i="25"/>
  <c r="D19" i="25"/>
  <c r="H12" i="25"/>
  <c r="I3" i="25"/>
  <c r="F3" i="25"/>
  <c r="G56" i="28"/>
  <c r="G57" i="28"/>
  <c r="G58" i="28"/>
  <c r="G59" i="28"/>
  <c r="G60" i="28"/>
  <c r="G61" i="28"/>
  <c r="G62" i="28"/>
  <c r="G63" i="28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9" i="28"/>
  <c r="G80" i="28"/>
  <c r="G81" i="28"/>
  <c r="G82" i="28"/>
  <c r="G83" i="28"/>
  <c r="G84" i="28"/>
  <c r="G85" i="28"/>
  <c r="G86" i="28"/>
  <c r="I86" i="28"/>
  <c r="H86" i="28"/>
  <c r="I85" i="28"/>
  <c r="H85" i="28"/>
  <c r="I80" i="28"/>
  <c r="I79" i="28"/>
  <c r="H79" i="28"/>
  <c r="H78" i="28"/>
  <c r="I77" i="28"/>
  <c r="H77" i="28"/>
  <c r="I76" i="28"/>
  <c r="H76" i="28"/>
  <c r="I75" i="28"/>
  <c r="H75" i="28"/>
  <c r="I74" i="28"/>
  <c r="H74" i="28"/>
  <c r="I73" i="28"/>
  <c r="H73" i="28"/>
  <c r="I72" i="28"/>
  <c r="H72" i="28"/>
  <c r="I71" i="28"/>
  <c r="H71" i="28"/>
  <c r="I70" i="28"/>
  <c r="H70" i="28"/>
  <c r="I69" i="28"/>
  <c r="H69" i="28"/>
  <c r="I68" i="28"/>
  <c r="H68" i="28"/>
  <c r="I67" i="28"/>
  <c r="H67" i="28"/>
  <c r="I66" i="28"/>
  <c r="H66" i="28"/>
  <c r="I65" i="28"/>
  <c r="H65" i="28"/>
  <c r="I64" i="28"/>
  <c r="H64" i="28"/>
  <c r="I63" i="28"/>
  <c r="H63" i="28"/>
  <c r="I62" i="28"/>
  <c r="H62" i="28"/>
  <c r="I61" i="28"/>
  <c r="H61" i="28"/>
  <c r="I60" i="28"/>
  <c r="H60" i="28"/>
  <c r="I59" i="28"/>
  <c r="H59" i="28"/>
  <c r="I58" i="28"/>
  <c r="H58" i="28"/>
  <c r="I57" i="28"/>
  <c r="H57" i="28"/>
  <c r="I56" i="28"/>
  <c r="H56" i="28"/>
  <c r="I53" i="28"/>
  <c r="F53" i="28"/>
  <c r="D53" i="28"/>
  <c r="D49" i="28"/>
  <c r="D8" i="28" s="1"/>
  <c r="G47" i="28"/>
  <c r="G48" i="28"/>
  <c r="I48" i="28"/>
  <c r="H48" i="28"/>
  <c r="I47" i="28"/>
  <c r="H47" i="28"/>
  <c r="I44" i="28"/>
  <c r="F44" i="28"/>
  <c r="D44" i="28"/>
  <c r="D42" i="28"/>
  <c r="D7" i="28" s="1"/>
  <c r="G38" i="28"/>
  <c r="G39" i="28"/>
  <c r="G40" i="28"/>
  <c r="G41" i="28"/>
  <c r="I41" i="28"/>
  <c r="H41" i="28"/>
  <c r="I40" i="28"/>
  <c r="H40" i="28"/>
  <c r="I39" i="28"/>
  <c r="H39" i="28"/>
  <c r="I38" i="28"/>
  <c r="H38" i="28"/>
  <c r="I35" i="28"/>
  <c r="F35" i="28"/>
  <c r="D35" i="28"/>
  <c r="F31" i="28"/>
  <c r="G31" i="28"/>
  <c r="F30" i="28"/>
  <c r="G30" i="28"/>
  <c r="F29" i="28"/>
  <c r="G29" i="28"/>
  <c r="F27" i="28"/>
  <c r="D27" i="28"/>
  <c r="D6" i="28"/>
  <c r="G22" i="28"/>
  <c r="G23" i="28"/>
  <c r="G24" i="28"/>
  <c r="I24" i="28"/>
  <c r="H24" i="28"/>
  <c r="I23" i="28"/>
  <c r="H23" i="28"/>
  <c r="I22" i="28"/>
  <c r="H22" i="28"/>
  <c r="I19" i="28"/>
  <c r="F19" i="28"/>
  <c r="D19" i="28"/>
  <c r="H12" i="28"/>
  <c r="I3" i="28"/>
  <c r="F3" i="28"/>
  <c r="G56" i="29"/>
  <c r="G57" i="29"/>
  <c r="G58" i="29"/>
  <c r="G59" i="29"/>
  <c r="G60" i="29"/>
  <c r="G61" i="29"/>
  <c r="G62" i="29"/>
  <c r="G63" i="29"/>
  <c r="G64" i="29"/>
  <c r="G65" i="29"/>
  <c r="G66" i="29"/>
  <c r="G67" i="29"/>
  <c r="G68" i="29"/>
  <c r="G69" i="29"/>
  <c r="G70" i="29"/>
  <c r="G71" i="29"/>
  <c r="G72" i="29"/>
  <c r="G73" i="29"/>
  <c r="G74" i="29"/>
  <c r="G75" i="29"/>
  <c r="G76" i="29"/>
  <c r="G77" i="29"/>
  <c r="G78" i="29"/>
  <c r="G79" i="29"/>
  <c r="G80" i="29"/>
  <c r="G81" i="29"/>
  <c r="G82" i="29"/>
  <c r="G83" i="29"/>
  <c r="G84" i="29"/>
  <c r="G85" i="29"/>
  <c r="G86" i="29"/>
  <c r="I86" i="29"/>
  <c r="H86" i="29"/>
  <c r="I85" i="29"/>
  <c r="H85" i="29"/>
  <c r="I80" i="29"/>
  <c r="I79" i="29"/>
  <c r="H79" i="29"/>
  <c r="I78" i="29"/>
  <c r="H78" i="29"/>
  <c r="I77" i="29"/>
  <c r="H77" i="29"/>
  <c r="I76" i="29"/>
  <c r="H76" i="29"/>
  <c r="I75" i="29"/>
  <c r="H75" i="29"/>
  <c r="I74" i="29"/>
  <c r="H74" i="29"/>
  <c r="I73" i="29"/>
  <c r="H73" i="29"/>
  <c r="I72" i="29"/>
  <c r="H72" i="29"/>
  <c r="I71" i="29"/>
  <c r="H71" i="29"/>
  <c r="I70" i="29"/>
  <c r="H70" i="29"/>
  <c r="I69" i="29"/>
  <c r="H69" i="29"/>
  <c r="I68" i="29"/>
  <c r="H68" i="29"/>
  <c r="I67" i="29"/>
  <c r="H67" i="29"/>
  <c r="I66" i="29"/>
  <c r="H66" i="29"/>
  <c r="I65" i="29"/>
  <c r="H65" i="29"/>
  <c r="I64" i="29"/>
  <c r="H64" i="29"/>
  <c r="I63" i="29"/>
  <c r="H63" i="29"/>
  <c r="I62" i="29"/>
  <c r="H62" i="29"/>
  <c r="I61" i="29"/>
  <c r="H61" i="29"/>
  <c r="I60" i="29"/>
  <c r="H60" i="29"/>
  <c r="I59" i="29"/>
  <c r="H59" i="29"/>
  <c r="I58" i="29"/>
  <c r="H58" i="29"/>
  <c r="I57" i="29"/>
  <c r="H57" i="29"/>
  <c r="I56" i="29"/>
  <c r="H56" i="29"/>
  <c r="I53" i="29"/>
  <c r="F53" i="29"/>
  <c r="D53" i="29"/>
  <c r="D49" i="29"/>
  <c r="D8" i="29" s="1"/>
  <c r="F49" i="29"/>
  <c r="F8" i="29" s="1"/>
  <c r="G47" i="29"/>
  <c r="G48" i="29"/>
  <c r="I48" i="29"/>
  <c r="H48" i="29"/>
  <c r="I47" i="29"/>
  <c r="H47" i="29"/>
  <c r="I44" i="29"/>
  <c r="F44" i="29"/>
  <c r="D44" i="29"/>
  <c r="D42" i="29"/>
  <c r="D7" i="29" s="1"/>
  <c r="F42" i="29"/>
  <c r="F7" i="29" s="1"/>
  <c r="G38" i="29"/>
  <c r="G39" i="29"/>
  <c r="G40" i="29"/>
  <c r="G41" i="29"/>
  <c r="I41" i="29"/>
  <c r="H41" i="29"/>
  <c r="I40" i="29"/>
  <c r="H40" i="29"/>
  <c r="I39" i="29"/>
  <c r="H39" i="29"/>
  <c r="I38" i="29"/>
  <c r="H38" i="29"/>
  <c r="I35" i="29"/>
  <c r="F35" i="29"/>
  <c r="D35" i="29"/>
  <c r="F31" i="29"/>
  <c r="G31" i="29"/>
  <c r="F30" i="29"/>
  <c r="G30" i="29"/>
  <c r="F29" i="29"/>
  <c r="G29" i="29"/>
  <c r="F27" i="29"/>
  <c r="D27" i="29"/>
  <c r="D25" i="29"/>
  <c r="D6" i="29" s="1"/>
  <c r="F25" i="29"/>
  <c r="H25" i="29" s="1"/>
  <c r="G22" i="29"/>
  <c r="G23" i="29"/>
  <c r="G24" i="29"/>
  <c r="I24" i="29"/>
  <c r="H24" i="29"/>
  <c r="I23" i="29"/>
  <c r="H23" i="29"/>
  <c r="I22" i="29"/>
  <c r="H22" i="29"/>
  <c r="I19" i="29"/>
  <c r="F19" i="29"/>
  <c r="D19" i="29"/>
  <c r="H12" i="29"/>
  <c r="I3" i="29"/>
  <c r="F3" i="29"/>
  <c r="G56" i="27"/>
  <c r="G57" i="27"/>
  <c r="G58" i="27"/>
  <c r="G59" i="27"/>
  <c r="G60" i="27"/>
  <c r="G61" i="27"/>
  <c r="G62" i="27"/>
  <c r="G63" i="27"/>
  <c r="G64" i="27"/>
  <c r="G65" i="27"/>
  <c r="G66" i="27"/>
  <c r="G67" i="27"/>
  <c r="G68" i="27"/>
  <c r="G69" i="27"/>
  <c r="G70" i="27"/>
  <c r="G71" i="27"/>
  <c r="G72" i="27"/>
  <c r="G73" i="27"/>
  <c r="G74" i="27"/>
  <c r="G75" i="27"/>
  <c r="G76" i="27"/>
  <c r="G77" i="27"/>
  <c r="G78" i="27"/>
  <c r="G79" i="27"/>
  <c r="G80" i="27"/>
  <c r="G81" i="27"/>
  <c r="G82" i="27"/>
  <c r="G83" i="27"/>
  <c r="G84" i="27"/>
  <c r="G86" i="27"/>
  <c r="I86" i="27"/>
  <c r="H86" i="27"/>
  <c r="I84" i="27"/>
  <c r="H84" i="27"/>
  <c r="I83" i="27"/>
  <c r="H83" i="27"/>
  <c r="I82" i="27"/>
  <c r="H82" i="27"/>
  <c r="I81" i="27"/>
  <c r="H81" i="27"/>
  <c r="I80" i="27"/>
  <c r="H80" i="27"/>
  <c r="I79" i="27"/>
  <c r="H79" i="27"/>
  <c r="I78" i="27"/>
  <c r="H78" i="27"/>
  <c r="I77" i="27"/>
  <c r="H77" i="27"/>
  <c r="I76" i="27"/>
  <c r="H76" i="27"/>
  <c r="I75" i="27"/>
  <c r="H75" i="27"/>
  <c r="I74" i="27"/>
  <c r="H74" i="27"/>
  <c r="I73" i="27"/>
  <c r="H73" i="27"/>
  <c r="I72" i="27"/>
  <c r="H72" i="27"/>
  <c r="I71" i="27"/>
  <c r="H71" i="27"/>
  <c r="I70" i="27"/>
  <c r="H70" i="27"/>
  <c r="I69" i="27"/>
  <c r="H69" i="27"/>
  <c r="I68" i="27"/>
  <c r="H68" i="27"/>
  <c r="I67" i="27"/>
  <c r="H67" i="27"/>
  <c r="I66" i="27"/>
  <c r="H66" i="27"/>
  <c r="I65" i="27"/>
  <c r="H65" i="27"/>
  <c r="I64" i="27"/>
  <c r="H64" i="27"/>
  <c r="I63" i="27"/>
  <c r="H63" i="27"/>
  <c r="I62" i="27"/>
  <c r="H62" i="27"/>
  <c r="I61" i="27"/>
  <c r="H61" i="27"/>
  <c r="I60" i="27"/>
  <c r="H60" i="27"/>
  <c r="I59" i="27"/>
  <c r="H59" i="27"/>
  <c r="I58" i="27"/>
  <c r="H58" i="27"/>
  <c r="I57" i="27"/>
  <c r="H57" i="27"/>
  <c r="I56" i="27"/>
  <c r="H56" i="27"/>
  <c r="I53" i="27"/>
  <c r="F53" i="27"/>
  <c r="D53" i="27"/>
  <c r="D49" i="27"/>
  <c r="D8" i="27" s="1"/>
  <c r="F49" i="27"/>
  <c r="F8" i="27" s="1"/>
  <c r="G47" i="27"/>
  <c r="G48" i="27"/>
  <c r="I48" i="27"/>
  <c r="H48" i="27"/>
  <c r="I47" i="27"/>
  <c r="H47" i="27"/>
  <c r="I44" i="27"/>
  <c r="F44" i="27"/>
  <c r="D44" i="27"/>
  <c r="D42" i="27"/>
  <c r="D7" i="27" s="1"/>
  <c r="F42" i="27"/>
  <c r="F7" i="27" s="1"/>
  <c r="G38" i="27"/>
  <c r="G39" i="27"/>
  <c r="G40" i="27"/>
  <c r="G41" i="27"/>
  <c r="I41" i="27"/>
  <c r="H41" i="27"/>
  <c r="I40" i="27"/>
  <c r="H40" i="27"/>
  <c r="I39" i="27"/>
  <c r="H39" i="27"/>
  <c r="I38" i="27"/>
  <c r="H38" i="27"/>
  <c r="I35" i="27"/>
  <c r="F35" i="27"/>
  <c r="D35" i="27"/>
  <c r="F31" i="27"/>
  <c r="H31" i="27" s="1"/>
  <c r="G31" i="27"/>
  <c r="F30" i="27"/>
  <c r="H30" i="27" s="1"/>
  <c r="G30" i="27"/>
  <c r="F29" i="27"/>
  <c r="H29" i="27" s="1"/>
  <c r="G29" i="27"/>
  <c r="F27" i="27"/>
  <c r="D27" i="27"/>
  <c r="D25" i="27"/>
  <c r="D6" i="27" s="1"/>
  <c r="F25" i="27"/>
  <c r="F6" i="27" s="1"/>
  <c r="G22" i="27"/>
  <c r="G23" i="27"/>
  <c r="G24" i="27"/>
  <c r="I24" i="27"/>
  <c r="H24" i="27"/>
  <c r="I23" i="27"/>
  <c r="H23" i="27"/>
  <c r="I22" i="27"/>
  <c r="H22" i="27"/>
  <c r="I19" i="27"/>
  <c r="F19" i="27"/>
  <c r="D19" i="27"/>
  <c r="H12" i="27"/>
  <c r="I3" i="27"/>
  <c r="F3" i="27"/>
  <c r="G56" i="26"/>
  <c r="G57" i="26"/>
  <c r="G58" i="26"/>
  <c r="G59" i="26"/>
  <c r="G60" i="26"/>
  <c r="G61" i="26"/>
  <c r="G62" i="26"/>
  <c r="G63" i="26"/>
  <c r="G64" i="26"/>
  <c r="G65" i="26"/>
  <c r="G66" i="26"/>
  <c r="G67" i="26"/>
  <c r="G68" i="26"/>
  <c r="G69" i="26"/>
  <c r="G70" i="26"/>
  <c r="G71" i="26"/>
  <c r="G72" i="26"/>
  <c r="G73" i="26"/>
  <c r="G74" i="26"/>
  <c r="G75" i="26"/>
  <c r="G76" i="26"/>
  <c r="G77" i="26"/>
  <c r="G78" i="26"/>
  <c r="G79" i="26"/>
  <c r="G80" i="26"/>
  <c r="G81" i="26"/>
  <c r="G82" i="26"/>
  <c r="G83" i="26"/>
  <c r="G84" i="26"/>
  <c r="G86" i="26"/>
  <c r="I86" i="26"/>
  <c r="H86" i="26"/>
  <c r="I84" i="26"/>
  <c r="H84" i="26"/>
  <c r="I83" i="26"/>
  <c r="H83" i="26"/>
  <c r="I82" i="26"/>
  <c r="H82" i="26"/>
  <c r="I81" i="26"/>
  <c r="H81" i="26"/>
  <c r="I80" i="26"/>
  <c r="H80" i="26"/>
  <c r="I79" i="26"/>
  <c r="H79" i="26"/>
  <c r="I78" i="26"/>
  <c r="H78" i="26"/>
  <c r="I77" i="26"/>
  <c r="H77" i="26"/>
  <c r="I76" i="26"/>
  <c r="H76" i="26"/>
  <c r="I75" i="26"/>
  <c r="H75" i="26"/>
  <c r="I74" i="26"/>
  <c r="H74" i="26"/>
  <c r="I73" i="26"/>
  <c r="H73" i="26"/>
  <c r="I72" i="26"/>
  <c r="H72" i="26"/>
  <c r="I71" i="26"/>
  <c r="H71" i="26"/>
  <c r="I70" i="26"/>
  <c r="H70" i="26"/>
  <c r="I69" i="26"/>
  <c r="H69" i="26"/>
  <c r="I68" i="26"/>
  <c r="H68" i="26"/>
  <c r="I67" i="26"/>
  <c r="H67" i="26"/>
  <c r="I66" i="26"/>
  <c r="H66" i="26"/>
  <c r="I65" i="26"/>
  <c r="H65" i="26"/>
  <c r="I64" i="26"/>
  <c r="H64" i="26"/>
  <c r="I63" i="26"/>
  <c r="H63" i="26"/>
  <c r="I62" i="26"/>
  <c r="H62" i="26"/>
  <c r="I61" i="26"/>
  <c r="H61" i="26"/>
  <c r="I60" i="26"/>
  <c r="H60" i="26"/>
  <c r="I59" i="26"/>
  <c r="H59" i="26"/>
  <c r="I58" i="26"/>
  <c r="H58" i="26"/>
  <c r="I57" i="26"/>
  <c r="H57" i="26"/>
  <c r="I56" i="26"/>
  <c r="H56" i="26"/>
  <c r="I53" i="26"/>
  <c r="F53" i="26"/>
  <c r="D53" i="26"/>
  <c r="D49" i="26"/>
  <c r="D8" i="26" s="1"/>
  <c r="F49" i="26"/>
  <c r="F8" i="26" s="1"/>
  <c r="G47" i="26"/>
  <c r="G48" i="26"/>
  <c r="I48" i="26"/>
  <c r="H48" i="26"/>
  <c r="I47" i="26"/>
  <c r="H47" i="26"/>
  <c r="I44" i="26"/>
  <c r="F44" i="26"/>
  <c r="D44" i="26"/>
  <c r="D42" i="26"/>
  <c r="F42" i="26"/>
  <c r="G38" i="26"/>
  <c r="G39" i="26"/>
  <c r="G40" i="26"/>
  <c r="G41" i="26"/>
  <c r="I41" i="26"/>
  <c r="H41" i="26"/>
  <c r="I40" i="26"/>
  <c r="H40" i="26"/>
  <c r="I39" i="26"/>
  <c r="H39" i="26"/>
  <c r="I38" i="26"/>
  <c r="H38" i="26"/>
  <c r="I35" i="26"/>
  <c r="F35" i="26"/>
  <c r="D35" i="26"/>
  <c r="F31" i="26"/>
  <c r="H31" i="26" s="1"/>
  <c r="G31" i="26"/>
  <c r="F30" i="26"/>
  <c r="H30" i="26" s="1"/>
  <c r="G30" i="26"/>
  <c r="F29" i="26"/>
  <c r="H29" i="26" s="1"/>
  <c r="G29" i="26"/>
  <c r="F27" i="26"/>
  <c r="D27" i="26"/>
  <c r="D25" i="26"/>
  <c r="D6" i="26" s="1"/>
  <c r="G22" i="26"/>
  <c r="G23" i="26"/>
  <c r="G24" i="26"/>
  <c r="I24" i="26"/>
  <c r="H24" i="26"/>
  <c r="I23" i="26"/>
  <c r="H23" i="26"/>
  <c r="I22" i="26"/>
  <c r="H22" i="26"/>
  <c r="I19" i="26"/>
  <c r="F19" i="26"/>
  <c r="D19" i="26"/>
  <c r="H12" i="26"/>
  <c r="I3" i="26"/>
  <c r="F3" i="26"/>
  <c r="G56" i="30"/>
  <c r="G57" i="30"/>
  <c r="G58" i="30"/>
  <c r="G59" i="30"/>
  <c r="G60" i="30"/>
  <c r="G61" i="30"/>
  <c r="G62" i="30"/>
  <c r="G63" i="30"/>
  <c r="G64" i="30"/>
  <c r="G65" i="30"/>
  <c r="G66" i="30"/>
  <c r="G67" i="30"/>
  <c r="G68" i="30"/>
  <c r="G69" i="30"/>
  <c r="G70" i="30"/>
  <c r="G71" i="30"/>
  <c r="G72" i="30"/>
  <c r="G73" i="30"/>
  <c r="G74" i="30"/>
  <c r="G75" i="30"/>
  <c r="G76" i="30"/>
  <c r="G77" i="30"/>
  <c r="G78" i="30"/>
  <c r="G79" i="30"/>
  <c r="G80" i="30"/>
  <c r="G81" i="30"/>
  <c r="G82" i="30"/>
  <c r="G83" i="30"/>
  <c r="G84" i="30"/>
  <c r="G86" i="30"/>
  <c r="I86" i="30"/>
  <c r="H86" i="30"/>
  <c r="I84" i="30"/>
  <c r="H84" i="30"/>
  <c r="I83" i="30"/>
  <c r="H83" i="30"/>
  <c r="I82" i="30"/>
  <c r="H82" i="30"/>
  <c r="I81" i="30"/>
  <c r="H81" i="30"/>
  <c r="I80" i="30"/>
  <c r="H80" i="30"/>
  <c r="I79" i="30"/>
  <c r="H79" i="30"/>
  <c r="I78" i="30"/>
  <c r="H78" i="30"/>
  <c r="I77" i="30"/>
  <c r="H77" i="30"/>
  <c r="I76" i="30"/>
  <c r="H76" i="30"/>
  <c r="I75" i="30"/>
  <c r="H75" i="30"/>
  <c r="I74" i="30"/>
  <c r="H74" i="30"/>
  <c r="I73" i="30"/>
  <c r="H73" i="30"/>
  <c r="I72" i="30"/>
  <c r="H72" i="30"/>
  <c r="I71" i="30"/>
  <c r="H71" i="30"/>
  <c r="I70" i="30"/>
  <c r="H70" i="30"/>
  <c r="I69" i="30"/>
  <c r="H69" i="30"/>
  <c r="I68" i="30"/>
  <c r="H68" i="30"/>
  <c r="I67" i="30"/>
  <c r="H67" i="30"/>
  <c r="I66" i="30"/>
  <c r="H66" i="30"/>
  <c r="I65" i="30"/>
  <c r="H65" i="30"/>
  <c r="I64" i="30"/>
  <c r="H64" i="30"/>
  <c r="I63" i="30"/>
  <c r="H63" i="30"/>
  <c r="I62" i="30"/>
  <c r="H62" i="30"/>
  <c r="I61" i="30"/>
  <c r="H61" i="30"/>
  <c r="I60" i="30"/>
  <c r="H60" i="30"/>
  <c r="I59" i="30"/>
  <c r="H59" i="30"/>
  <c r="I58" i="30"/>
  <c r="H58" i="30"/>
  <c r="I57" i="30"/>
  <c r="H57" i="30"/>
  <c r="I56" i="30"/>
  <c r="H56" i="30"/>
  <c r="I53" i="30"/>
  <c r="F53" i="30"/>
  <c r="D53" i="30"/>
  <c r="D49" i="30"/>
  <c r="D8" i="30" s="1"/>
  <c r="F49" i="30"/>
  <c r="F8" i="30" s="1"/>
  <c r="G47" i="30"/>
  <c r="G48" i="30"/>
  <c r="I48" i="30"/>
  <c r="H48" i="30"/>
  <c r="I47" i="30"/>
  <c r="H47" i="30"/>
  <c r="I44" i="30"/>
  <c r="F44" i="30"/>
  <c r="D44" i="30"/>
  <c r="D42" i="30"/>
  <c r="D7" i="30" s="1"/>
  <c r="F42" i="30"/>
  <c r="G38" i="30"/>
  <c r="G39" i="30"/>
  <c r="G40" i="30"/>
  <c r="G41" i="30"/>
  <c r="I41" i="30"/>
  <c r="H41" i="30"/>
  <c r="I40" i="30"/>
  <c r="H40" i="30"/>
  <c r="I39" i="30"/>
  <c r="H39" i="30"/>
  <c r="I38" i="30"/>
  <c r="H38" i="30"/>
  <c r="I35" i="30"/>
  <c r="F35" i="30"/>
  <c r="D35" i="30"/>
  <c r="F31" i="30"/>
  <c r="H31" i="30" s="1"/>
  <c r="G31" i="30"/>
  <c r="F30" i="30"/>
  <c r="H30" i="30" s="1"/>
  <c r="G30" i="30"/>
  <c r="F29" i="30"/>
  <c r="H29" i="30" s="1"/>
  <c r="G29" i="30"/>
  <c r="F27" i="30"/>
  <c r="D27" i="30"/>
  <c r="D25" i="30"/>
  <c r="D6" i="30" s="1"/>
  <c r="F25" i="30"/>
  <c r="G22" i="30"/>
  <c r="G23" i="30"/>
  <c r="G24" i="30"/>
  <c r="I24" i="30"/>
  <c r="H24" i="30"/>
  <c r="I23" i="30"/>
  <c r="H23" i="30"/>
  <c r="I22" i="30"/>
  <c r="H22" i="30"/>
  <c r="I19" i="30"/>
  <c r="F19" i="30"/>
  <c r="D19" i="30"/>
  <c r="H12" i="30"/>
  <c r="I3" i="30"/>
  <c r="F3" i="30"/>
  <c r="G56" i="45"/>
  <c r="G57" i="45"/>
  <c r="G58" i="45"/>
  <c r="G59" i="45"/>
  <c r="G60" i="45"/>
  <c r="G61" i="45"/>
  <c r="G62" i="45"/>
  <c r="G63" i="45"/>
  <c r="G64" i="45"/>
  <c r="G65" i="45"/>
  <c r="G66" i="45"/>
  <c r="G67" i="45"/>
  <c r="G68" i="45"/>
  <c r="G69" i="45"/>
  <c r="G70" i="45"/>
  <c r="G71" i="45"/>
  <c r="G72" i="45"/>
  <c r="G73" i="45"/>
  <c r="G74" i="45"/>
  <c r="G75" i="45"/>
  <c r="G76" i="45"/>
  <c r="G77" i="45"/>
  <c r="G78" i="45"/>
  <c r="G79" i="45"/>
  <c r="G80" i="45"/>
  <c r="G81" i="45"/>
  <c r="G82" i="45"/>
  <c r="G83" i="45"/>
  <c r="G84" i="45"/>
  <c r="G86" i="45"/>
  <c r="I86" i="45"/>
  <c r="H86" i="45"/>
  <c r="I84" i="45"/>
  <c r="H84" i="45"/>
  <c r="I83" i="45"/>
  <c r="H83" i="45"/>
  <c r="I82" i="45"/>
  <c r="H82" i="45"/>
  <c r="I81" i="45"/>
  <c r="H81" i="45"/>
  <c r="I80" i="45"/>
  <c r="H80" i="45"/>
  <c r="I79" i="45"/>
  <c r="H79" i="45"/>
  <c r="I78" i="45"/>
  <c r="H78" i="45"/>
  <c r="I77" i="45"/>
  <c r="H77" i="45"/>
  <c r="I76" i="45"/>
  <c r="H76" i="45"/>
  <c r="I75" i="45"/>
  <c r="H75" i="45"/>
  <c r="I74" i="45"/>
  <c r="H74" i="45"/>
  <c r="I73" i="45"/>
  <c r="H73" i="45"/>
  <c r="I72" i="45"/>
  <c r="H72" i="45"/>
  <c r="I71" i="45"/>
  <c r="H71" i="45"/>
  <c r="I70" i="45"/>
  <c r="H70" i="45"/>
  <c r="I69" i="45"/>
  <c r="H69" i="45"/>
  <c r="I68" i="45"/>
  <c r="H68" i="45"/>
  <c r="I67" i="45"/>
  <c r="H67" i="45"/>
  <c r="I66" i="45"/>
  <c r="H66" i="45"/>
  <c r="I65" i="45"/>
  <c r="H65" i="45"/>
  <c r="I64" i="45"/>
  <c r="H64" i="45"/>
  <c r="I63" i="45"/>
  <c r="H63" i="45"/>
  <c r="I62" i="45"/>
  <c r="H62" i="45"/>
  <c r="I61" i="45"/>
  <c r="H61" i="45"/>
  <c r="I60" i="45"/>
  <c r="H60" i="45"/>
  <c r="I59" i="45"/>
  <c r="H59" i="45"/>
  <c r="I58" i="45"/>
  <c r="H58" i="45"/>
  <c r="I57" i="45"/>
  <c r="H57" i="45"/>
  <c r="H56" i="45"/>
  <c r="I53" i="45"/>
  <c r="F53" i="45"/>
  <c r="D53" i="45"/>
  <c r="D49" i="45"/>
  <c r="F49" i="45"/>
  <c r="F8" i="45" s="1"/>
  <c r="G47" i="45"/>
  <c r="G48" i="45"/>
  <c r="I48" i="45"/>
  <c r="H48" i="45"/>
  <c r="I47" i="45"/>
  <c r="H47" i="45"/>
  <c r="I44" i="45"/>
  <c r="F44" i="45"/>
  <c r="D44" i="45"/>
  <c r="D42" i="45"/>
  <c r="F42" i="45"/>
  <c r="F7" i="45" s="1"/>
  <c r="G38" i="45"/>
  <c r="G39" i="45"/>
  <c r="G40" i="45"/>
  <c r="G41" i="45"/>
  <c r="I41" i="45"/>
  <c r="H41" i="45"/>
  <c r="I40" i="45"/>
  <c r="H40" i="45"/>
  <c r="I39" i="45"/>
  <c r="H39" i="45"/>
  <c r="I38" i="45"/>
  <c r="H38" i="45"/>
  <c r="I35" i="45"/>
  <c r="F35" i="45"/>
  <c r="D35" i="45"/>
  <c r="F31" i="45"/>
  <c r="H31" i="45" s="1"/>
  <c r="G31" i="45"/>
  <c r="F30" i="45"/>
  <c r="H30" i="45" s="1"/>
  <c r="G30" i="45"/>
  <c r="F29" i="45"/>
  <c r="H29" i="45" s="1"/>
  <c r="G29" i="45"/>
  <c r="F27" i="45"/>
  <c r="D27" i="45"/>
  <c r="D25" i="45"/>
  <c r="D6" i="45" s="1"/>
  <c r="F25" i="45"/>
  <c r="G22" i="45"/>
  <c r="G23" i="45"/>
  <c r="G24" i="45"/>
  <c r="I24" i="45"/>
  <c r="H24" i="45"/>
  <c r="I23" i="45"/>
  <c r="H23" i="45"/>
  <c r="I22" i="45"/>
  <c r="H22" i="45"/>
  <c r="I19" i="45"/>
  <c r="F19" i="45"/>
  <c r="D19" i="45"/>
  <c r="H12" i="45"/>
  <c r="I3" i="45"/>
  <c r="F3" i="45"/>
  <c r="G56" i="31"/>
  <c r="G57" i="31"/>
  <c r="G58" i="31"/>
  <c r="G59" i="31"/>
  <c r="G60" i="31"/>
  <c r="G61" i="31"/>
  <c r="G62" i="31"/>
  <c r="G63" i="31"/>
  <c r="G64" i="31"/>
  <c r="G65" i="31"/>
  <c r="G66" i="31"/>
  <c r="G67" i="31"/>
  <c r="G68" i="31"/>
  <c r="G69" i="31"/>
  <c r="G70" i="31"/>
  <c r="G71" i="31"/>
  <c r="G72" i="31"/>
  <c r="G73" i="31"/>
  <c r="G74" i="31"/>
  <c r="G75" i="31"/>
  <c r="G76" i="31"/>
  <c r="G77" i="31"/>
  <c r="G78" i="31"/>
  <c r="G79" i="31"/>
  <c r="G80" i="31"/>
  <c r="G81" i="31"/>
  <c r="G82" i="31"/>
  <c r="G83" i="31"/>
  <c r="G84" i="31"/>
  <c r="G86" i="31"/>
  <c r="I86" i="31"/>
  <c r="H86" i="31"/>
  <c r="I84" i="31"/>
  <c r="H84" i="31"/>
  <c r="I83" i="31"/>
  <c r="H83" i="31"/>
  <c r="I82" i="31"/>
  <c r="H82" i="31"/>
  <c r="I81" i="31"/>
  <c r="H81" i="31"/>
  <c r="I80" i="31"/>
  <c r="H80" i="31"/>
  <c r="I79" i="31"/>
  <c r="H79" i="31"/>
  <c r="I78" i="31"/>
  <c r="H78" i="31"/>
  <c r="I77" i="31"/>
  <c r="H77" i="31"/>
  <c r="I76" i="31"/>
  <c r="H76" i="31"/>
  <c r="I75" i="31"/>
  <c r="H75" i="31"/>
  <c r="I74" i="31"/>
  <c r="H74" i="31"/>
  <c r="I73" i="31"/>
  <c r="H73" i="31"/>
  <c r="I72" i="31"/>
  <c r="H72" i="31"/>
  <c r="I71" i="31"/>
  <c r="H71" i="31"/>
  <c r="I70" i="31"/>
  <c r="H70" i="31"/>
  <c r="I69" i="31"/>
  <c r="H69" i="31"/>
  <c r="I68" i="31"/>
  <c r="H68" i="31"/>
  <c r="I67" i="31"/>
  <c r="H67" i="31"/>
  <c r="I66" i="31"/>
  <c r="H66" i="31"/>
  <c r="I65" i="31"/>
  <c r="H65" i="31"/>
  <c r="I64" i="31"/>
  <c r="H64" i="31"/>
  <c r="I63" i="31"/>
  <c r="H63" i="31"/>
  <c r="I62" i="31"/>
  <c r="H62" i="31"/>
  <c r="I61" i="31"/>
  <c r="H61" i="31"/>
  <c r="I60" i="31"/>
  <c r="H60" i="31"/>
  <c r="I59" i="31"/>
  <c r="H59" i="31"/>
  <c r="I58" i="31"/>
  <c r="H58" i="31"/>
  <c r="I57" i="31"/>
  <c r="H57" i="31"/>
  <c r="I56" i="31"/>
  <c r="H56" i="31"/>
  <c r="I53" i="31"/>
  <c r="F53" i="31"/>
  <c r="D53" i="31"/>
  <c r="D49" i="31"/>
  <c r="D8" i="31" s="1"/>
  <c r="F49" i="31"/>
  <c r="F8" i="31" s="1"/>
  <c r="E49" i="31"/>
  <c r="E8" i="31" s="1"/>
  <c r="G47" i="31"/>
  <c r="G48" i="31"/>
  <c r="C49" i="31"/>
  <c r="C8" i="31" s="1"/>
  <c r="I48" i="31"/>
  <c r="H48" i="31"/>
  <c r="I47" i="31"/>
  <c r="H47" i="31"/>
  <c r="I44" i="31"/>
  <c r="F44" i="31"/>
  <c r="D44" i="31"/>
  <c r="D42" i="31"/>
  <c r="F42" i="31"/>
  <c r="F7" i="31" s="1"/>
  <c r="E42" i="31"/>
  <c r="E7" i="31" s="1"/>
  <c r="G38" i="31"/>
  <c r="G39" i="31"/>
  <c r="G40" i="31"/>
  <c r="G41" i="31"/>
  <c r="C42" i="31"/>
  <c r="C7" i="31" s="1"/>
  <c r="I41" i="31"/>
  <c r="H41" i="31"/>
  <c r="I40" i="31"/>
  <c r="H40" i="31"/>
  <c r="I39" i="31"/>
  <c r="H39" i="31"/>
  <c r="I38" i="31"/>
  <c r="H38" i="31"/>
  <c r="I35" i="31"/>
  <c r="F35" i="31"/>
  <c r="D35" i="31"/>
  <c r="F31" i="31"/>
  <c r="H31" i="31" s="1"/>
  <c r="G31" i="31"/>
  <c r="F30" i="31"/>
  <c r="H30" i="31" s="1"/>
  <c r="G30" i="31"/>
  <c r="F29" i="31"/>
  <c r="H29" i="31" s="1"/>
  <c r="G29" i="31"/>
  <c r="F27" i="31"/>
  <c r="D27" i="31"/>
  <c r="D25" i="31"/>
  <c r="D6" i="31" s="1"/>
  <c r="F25" i="31"/>
  <c r="F6" i="31" s="1"/>
  <c r="E25" i="31"/>
  <c r="E6" i="31" s="1"/>
  <c r="G22" i="31"/>
  <c r="G23" i="31"/>
  <c r="G24" i="31"/>
  <c r="C25" i="31"/>
  <c r="C6" i="31" s="1"/>
  <c r="I24" i="31"/>
  <c r="H24" i="31"/>
  <c r="I23" i="31"/>
  <c r="H23" i="31"/>
  <c r="I22" i="31"/>
  <c r="H22" i="31"/>
  <c r="I19" i="31"/>
  <c r="F19" i="31"/>
  <c r="D19" i="31"/>
  <c r="H12" i="31"/>
  <c r="I3" i="31"/>
  <c r="F3" i="31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6" i="32"/>
  <c r="I86" i="32"/>
  <c r="H86" i="32"/>
  <c r="I84" i="32"/>
  <c r="H84" i="32"/>
  <c r="I83" i="32"/>
  <c r="H83" i="32"/>
  <c r="I82" i="32"/>
  <c r="H82" i="32"/>
  <c r="I81" i="32"/>
  <c r="H81" i="32"/>
  <c r="I80" i="32"/>
  <c r="H80" i="32"/>
  <c r="I79" i="32"/>
  <c r="H79" i="32"/>
  <c r="I78" i="32"/>
  <c r="H78" i="32"/>
  <c r="I77" i="32"/>
  <c r="H77" i="32"/>
  <c r="I76" i="32"/>
  <c r="H76" i="32"/>
  <c r="I75" i="32"/>
  <c r="H75" i="32"/>
  <c r="I74" i="32"/>
  <c r="H74" i="32"/>
  <c r="I73" i="32"/>
  <c r="H73" i="32"/>
  <c r="I72" i="32"/>
  <c r="H72" i="32"/>
  <c r="I71" i="32"/>
  <c r="H71" i="32"/>
  <c r="I70" i="32"/>
  <c r="H70" i="32"/>
  <c r="I69" i="32"/>
  <c r="H69" i="32"/>
  <c r="I68" i="32"/>
  <c r="H68" i="32"/>
  <c r="I67" i="32"/>
  <c r="H67" i="32"/>
  <c r="I66" i="32"/>
  <c r="H66" i="32"/>
  <c r="I65" i="32"/>
  <c r="H65" i="32"/>
  <c r="I64" i="32"/>
  <c r="H64" i="32"/>
  <c r="I63" i="32"/>
  <c r="H63" i="32"/>
  <c r="I62" i="32"/>
  <c r="H62" i="32"/>
  <c r="I61" i="32"/>
  <c r="H61" i="32"/>
  <c r="I60" i="32"/>
  <c r="H60" i="32"/>
  <c r="I59" i="32"/>
  <c r="H59" i="32"/>
  <c r="I58" i="32"/>
  <c r="H58" i="32"/>
  <c r="I57" i="32"/>
  <c r="H57" i="32"/>
  <c r="I56" i="32"/>
  <c r="H56" i="32"/>
  <c r="I53" i="32"/>
  <c r="F53" i="32"/>
  <c r="D53" i="32"/>
  <c r="D49" i="32"/>
  <c r="D8" i="32" s="1"/>
  <c r="F49" i="32"/>
  <c r="E49" i="32"/>
  <c r="E8" i="32" s="1"/>
  <c r="G47" i="32"/>
  <c r="G48" i="32"/>
  <c r="C49" i="32"/>
  <c r="C8" i="32" s="1"/>
  <c r="I48" i="32"/>
  <c r="H48" i="32"/>
  <c r="I47" i="32"/>
  <c r="H47" i="32"/>
  <c r="I44" i="32"/>
  <c r="F44" i="32"/>
  <c r="D44" i="32"/>
  <c r="D42" i="32"/>
  <c r="D7" i="32" s="1"/>
  <c r="F42" i="32"/>
  <c r="F7" i="32" s="1"/>
  <c r="E42" i="32"/>
  <c r="E7" i="32" s="1"/>
  <c r="G38" i="32"/>
  <c r="G39" i="32"/>
  <c r="G40" i="32"/>
  <c r="G41" i="32"/>
  <c r="C42" i="32"/>
  <c r="C7" i="32" s="1"/>
  <c r="I41" i="32"/>
  <c r="H41" i="32"/>
  <c r="I40" i="32"/>
  <c r="H40" i="32"/>
  <c r="I39" i="32"/>
  <c r="H39" i="32"/>
  <c r="I38" i="32"/>
  <c r="H38" i="32"/>
  <c r="I35" i="32"/>
  <c r="F35" i="32"/>
  <c r="D35" i="32"/>
  <c r="F31" i="32"/>
  <c r="H31" i="32" s="1"/>
  <c r="G31" i="32"/>
  <c r="F30" i="32"/>
  <c r="H30" i="32" s="1"/>
  <c r="G30" i="32"/>
  <c r="F29" i="32"/>
  <c r="H29" i="32" s="1"/>
  <c r="G29" i="32"/>
  <c r="F27" i="32"/>
  <c r="D27" i="32"/>
  <c r="D25" i="32"/>
  <c r="D6" i="32" s="1"/>
  <c r="F25" i="32"/>
  <c r="F6" i="32" s="1"/>
  <c r="E25" i="32"/>
  <c r="E6" i="32" s="1"/>
  <c r="G22" i="32"/>
  <c r="G23" i="32"/>
  <c r="G24" i="32"/>
  <c r="C25" i="32"/>
  <c r="C6" i="32" s="1"/>
  <c r="I24" i="32"/>
  <c r="H24" i="32"/>
  <c r="I23" i="32"/>
  <c r="H23" i="32"/>
  <c r="I22" i="32"/>
  <c r="H22" i="32"/>
  <c r="I19" i="32"/>
  <c r="F19" i="32"/>
  <c r="D19" i="32"/>
  <c r="E9" i="32"/>
  <c r="H12" i="32"/>
  <c r="I3" i="32"/>
  <c r="F3" i="32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6" i="34"/>
  <c r="I86" i="34"/>
  <c r="H86" i="34"/>
  <c r="I84" i="34"/>
  <c r="H84" i="34"/>
  <c r="I83" i="34"/>
  <c r="H83" i="34"/>
  <c r="I82" i="34"/>
  <c r="H82" i="34"/>
  <c r="I81" i="34"/>
  <c r="H81" i="34"/>
  <c r="I80" i="34"/>
  <c r="H80" i="34"/>
  <c r="I79" i="34"/>
  <c r="H79" i="34"/>
  <c r="I78" i="34"/>
  <c r="H78" i="34"/>
  <c r="I77" i="34"/>
  <c r="H77" i="34"/>
  <c r="I76" i="34"/>
  <c r="H76" i="34"/>
  <c r="I75" i="34"/>
  <c r="H75" i="34"/>
  <c r="I74" i="34"/>
  <c r="H74" i="34"/>
  <c r="I73" i="34"/>
  <c r="H73" i="34"/>
  <c r="I72" i="34"/>
  <c r="H72" i="34"/>
  <c r="I71" i="34"/>
  <c r="H71" i="34"/>
  <c r="I70" i="34"/>
  <c r="H70" i="34"/>
  <c r="I69" i="34"/>
  <c r="H69" i="34"/>
  <c r="I68" i="34"/>
  <c r="H68" i="34"/>
  <c r="I67" i="34"/>
  <c r="H67" i="34"/>
  <c r="I66" i="34"/>
  <c r="H66" i="34"/>
  <c r="I65" i="34"/>
  <c r="H65" i="34"/>
  <c r="I64" i="34"/>
  <c r="H64" i="34"/>
  <c r="I63" i="34"/>
  <c r="H63" i="34"/>
  <c r="I62" i="34"/>
  <c r="H62" i="34"/>
  <c r="I61" i="34"/>
  <c r="H61" i="34"/>
  <c r="I60" i="34"/>
  <c r="H60" i="34"/>
  <c r="I59" i="34"/>
  <c r="H59" i="34"/>
  <c r="I58" i="34"/>
  <c r="H58" i="34"/>
  <c r="I57" i="34"/>
  <c r="H57" i="34"/>
  <c r="I56" i="34"/>
  <c r="H56" i="34"/>
  <c r="I53" i="34"/>
  <c r="F53" i="34"/>
  <c r="D53" i="34"/>
  <c r="D49" i="34"/>
  <c r="D8" i="34" s="1"/>
  <c r="F49" i="34"/>
  <c r="E49" i="34"/>
  <c r="E8" i="34" s="1"/>
  <c r="G47" i="34"/>
  <c r="G48" i="34"/>
  <c r="C49" i="34"/>
  <c r="C8" i="34" s="1"/>
  <c r="I48" i="34"/>
  <c r="H48" i="34"/>
  <c r="I47" i="34"/>
  <c r="H47" i="34"/>
  <c r="I44" i="34"/>
  <c r="F44" i="34"/>
  <c r="D44" i="34"/>
  <c r="D42" i="34"/>
  <c r="D7" i="34" s="1"/>
  <c r="F42" i="34"/>
  <c r="F7" i="34" s="1"/>
  <c r="E42" i="34"/>
  <c r="E7" i="34" s="1"/>
  <c r="G38" i="34"/>
  <c r="G39" i="34"/>
  <c r="G40" i="34"/>
  <c r="G41" i="34"/>
  <c r="C42" i="34"/>
  <c r="C7" i="34" s="1"/>
  <c r="I41" i="34"/>
  <c r="H41" i="34"/>
  <c r="I40" i="34"/>
  <c r="H40" i="34"/>
  <c r="I39" i="34"/>
  <c r="H39" i="34"/>
  <c r="I38" i="34"/>
  <c r="H38" i="34"/>
  <c r="I35" i="34"/>
  <c r="F35" i="34"/>
  <c r="F31" i="34"/>
  <c r="H31" i="34" s="1"/>
  <c r="G31" i="34"/>
  <c r="F30" i="34"/>
  <c r="H30" i="34" s="1"/>
  <c r="G30" i="34"/>
  <c r="F29" i="34"/>
  <c r="H29" i="34" s="1"/>
  <c r="G29" i="34"/>
  <c r="F27" i="34"/>
  <c r="D27" i="34"/>
  <c r="D35" i="34" s="1"/>
  <c r="D25" i="34"/>
  <c r="D6" i="34" s="1"/>
  <c r="C25" i="34"/>
  <c r="C6" i="34" s="1"/>
  <c r="F25" i="34"/>
  <c r="F6" i="34" s="1"/>
  <c r="E25" i="34"/>
  <c r="E6" i="34" s="1"/>
  <c r="G22" i="34"/>
  <c r="G23" i="34"/>
  <c r="G24" i="34"/>
  <c r="I24" i="34"/>
  <c r="H24" i="34"/>
  <c r="I23" i="34"/>
  <c r="H23" i="34"/>
  <c r="I22" i="34"/>
  <c r="H22" i="34"/>
  <c r="I19" i="34"/>
  <c r="F19" i="34"/>
  <c r="D19" i="34"/>
  <c r="H12" i="34"/>
  <c r="I3" i="34"/>
  <c r="F3" i="34"/>
  <c r="G56" i="33"/>
  <c r="G57" i="33"/>
  <c r="G58" i="33"/>
  <c r="G59" i="33"/>
  <c r="G60" i="33"/>
  <c r="G61" i="33"/>
  <c r="G62" i="33"/>
  <c r="G63" i="33"/>
  <c r="G64" i="33"/>
  <c r="G65" i="33"/>
  <c r="G66" i="33"/>
  <c r="G67" i="33"/>
  <c r="G68" i="33"/>
  <c r="G69" i="33"/>
  <c r="G70" i="33"/>
  <c r="G71" i="33"/>
  <c r="G72" i="33"/>
  <c r="G73" i="33"/>
  <c r="G74" i="33"/>
  <c r="G75" i="33"/>
  <c r="G76" i="33"/>
  <c r="G77" i="33"/>
  <c r="G78" i="33"/>
  <c r="G79" i="33"/>
  <c r="G80" i="33"/>
  <c r="G81" i="33"/>
  <c r="G82" i="33"/>
  <c r="G83" i="33"/>
  <c r="G84" i="33"/>
  <c r="G86" i="33"/>
  <c r="I86" i="33"/>
  <c r="H86" i="33"/>
  <c r="I84" i="33"/>
  <c r="H84" i="33"/>
  <c r="I83" i="33"/>
  <c r="H83" i="33"/>
  <c r="I82" i="33"/>
  <c r="H82" i="33"/>
  <c r="I81" i="33"/>
  <c r="H81" i="33"/>
  <c r="I80" i="33"/>
  <c r="H80" i="33"/>
  <c r="I79" i="33"/>
  <c r="H79" i="33"/>
  <c r="I78" i="33"/>
  <c r="H78" i="33"/>
  <c r="I77" i="33"/>
  <c r="H77" i="33"/>
  <c r="I76" i="33"/>
  <c r="H76" i="33"/>
  <c r="I75" i="33"/>
  <c r="H75" i="33"/>
  <c r="I74" i="33"/>
  <c r="H74" i="33"/>
  <c r="I73" i="33"/>
  <c r="H73" i="33"/>
  <c r="I72" i="33"/>
  <c r="H72" i="33"/>
  <c r="I71" i="33"/>
  <c r="H71" i="33"/>
  <c r="I70" i="33"/>
  <c r="H70" i="33"/>
  <c r="I69" i="33"/>
  <c r="H69" i="33"/>
  <c r="I68" i="33"/>
  <c r="H68" i="33"/>
  <c r="I67" i="33"/>
  <c r="H67" i="33"/>
  <c r="I66" i="33"/>
  <c r="H66" i="33"/>
  <c r="I65" i="33"/>
  <c r="H65" i="33"/>
  <c r="I64" i="33"/>
  <c r="H64" i="33"/>
  <c r="I63" i="33"/>
  <c r="H63" i="33"/>
  <c r="I62" i="33"/>
  <c r="H62" i="33"/>
  <c r="I61" i="33"/>
  <c r="H61" i="33"/>
  <c r="I60" i="33"/>
  <c r="H60" i="33"/>
  <c r="I59" i="33"/>
  <c r="H59" i="33"/>
  <c r="I58" i="33"/>
  <c r="H58" i="33"/>
  <c r="I57" i="33"/>
  <c r="H57" i="33"/>
  <c r="I56" i="33"/>
  <c r="H56" i="33"/>
  <c r="I53" i="33"/>
  <c r="F53" i="33"/>
  <c r="D53" i="33"/>
  <c r="D49" i="33"/>
  <c r="D8" i="33" s="1"/>
  <c r="F49" i="33"/>
  <c r="F8" i="33" s="1"/>
  <c r="E49" i="33"/>
  <c r="E8" i="33" s="1"/>
  <c r="G47" i="33"/>
  <c r="G48" i="33"/>
  <c r="C49" i="33"/>
  <c r="C8" i="33" s="1"/>
  <c r="I48" i="33"/>
  <c r="H48" i="33"/>
  <c r="I47" i="33"/>
  <c r="H47" i="33"/>
  <c r="I44" i="33"/>
  <c r="F44" i="33"/>
  <c r="D44" i="33"/>
  <c r="D42" i="33"/>
  <c r="D7" i="33" s="1"/>
  <c r="F42" i="33"/>
  <c r="F7" i="33" s="1"/>
  <c r="E42" i="33"/>
  <c r="E7" i="33" s="1"/>
  <c r="G38" i="33"/>
  <c r="G39" i="33"/>
  <c r="G40" i="33"/>
  <c r="G41" i="33"/>
  <c r="C42" i="33"/>
  <c r="C7" i="33" s="1"/>
  <c r="I41" i="33"/>
  <c r="H41" i="33"/>
  <c r="I40" i="33"/>
  <c r="H40" i="33"/>
  <c r="I39" i="33"/>
  <c r="H39" i="33"/>
  <c r="I38" i="33"/>
  <c r="H38" i="33"/>
  <c r="I35" i="33"/>
  <c r="F35" i="33"/>
  <c r="D35" i="33"/>
  <c r="F31" i="33"/>
  <c r="H31" i="33" s="1"/>
  <c r="G31" i="33"/>
  <c r="F30" i="33"/>
  <c r="H30" i="33" s="1"/>
  <c r="G30" i="33"/>
  <c r="F29" i="33"/>
  <c r="H29" i="33" s="1"/>
  <c r="G29" i="33"/>
  <c r="F27" i="33"/>
  <c r="D27" i="33"/>
  <c r="D25" i="33"/>
  <c r="D6" i="33" s="1"/>
  <c r="F25" i="33"/>
  <c r="F6" i="33" s="1"/>
  <c r="E25" i="33"/>
  <c r="E6" i="33" s="1"/>
  <c r="G22" i="33"/>
  <c r="G23" i="33"/>
  <c r="G24" i="33"/>
  <c r="C25" i="33"/>
  <c r="C6" i="33" s="1"/>
  <c r="I24" i="33"/>
  <c r="H24" i="33"/>
  <c r="I23" i="33"/>
  <c r="H23" i="33"/>
  <c r="I22" i="33"/>
  <c r="H22" i="33"/>
  <c r="I19" i="33"/>
  <c r="F19" i="33"/>
  <c r="D19" i="33"/>
  <c r="H12" i="33"/>
  <c r="I3" i="33"/>
  <c r="F3" i="33"/>
  <c r="G56" i="35"/>
  <c r="G57" i="35"/>
  <c r="G58" i="35"/>
  <c r="G59" i="35"/>
  <c r="G60" i="35"/>
  <c r="G61" i="35"/>
  <c r="G62" i="35"/>
  <c r="G63" i="35"/>
  <c r="G64" i="35"/>
  <c r="G65" i="35"/>
  <c r="G66" i="35"/>
  <c r="G67" i="35"/>
  <c r="G68" i="35"/>
  <c r="G69" i="35"/>
  <c r="G70" i="35"/>
  <c r="G71" i="35"/>
  <c r="G72" i="35"/>
  <c r="G73" i="35"/>
  <c r="G74" i="35"/>
  <c r="G75" i="35"/>
  <c r="G76" i="35"/>
  <c r="G77" i="35"/>
  <c r="G78" i="35"/>
  <c r="G79" i="35"/>
  <c r="G80" i="35"/>
  <c r="G81" i="35"/>
  <c r="G82" i="35"/>
  <c r="G83" i="35"/>
  <c r="I83" i="35"/>
  <c r="H83" i="35"/>
  <c r="I82" i="35"/>
  <c r="H82" i="35"/>
  <c r="I81" i="35"/>
  <c r="H81" i="35"/>
  <c r="I80" i="35"/>
  <c r="H80" i="35"/>
  <c r="I79" i="35"/>
  <c r="H79" i="35"/>
  <c r="I78" i="35"/>
  <c r="H78" i="35"/>
  <c r="I77" i="35"/>
  <c r="H77" i="35"/>
  <c r="I76" i="35"/>
  <c r="H76" i="35"/>
  <c r="I75" i="35"/>
  <c r="H75" i="35"/>
  <c r="I74" i="35"/>
  <c r="H74" i="35"/>
  <c r="I73" i="35"/>
  <c r="H73" i="35"/>
  <c r="I72" i="35"/>
  <c r="H72" i="35"/>
  <c r="I71" i="35"/>
  <c r="H71" i="35"/>
  <c r="I70" i="35"/>
  <c r="H70" i="35"/>
  <c r="I69" i="35"/>
  <c r="H69" i="35"/>
  <c r="I68" i="35"/>
  <c r="H68" i="35"/>
  <c r="I67" i="35"/>
  <c r="H67" i="35"/>
  <c r="I66" i="35"/>
  <c r="H66" i="35"/>
  <c r="I65" i="35"/>
  <c r="H65" i="35"/>
  <c r="I64" i="35"/>
  <c r="H64" i="35"/>
  <c r="I63" i="35"/>
  <c r="H63" i="35"/>
  <c r="I62" i="35"/>
  <c r="H62" i="35"/>
  <c r="I61" i="35"/>
  <c r="H61" i="35"/>
  <c r="I60" i="35"/>
  <c r="H60" i="35"/>
  <c r="I59" i="35"/>
  <c r="H59" i="35"/>
  <c r="I58" i="35"/>
  <c r="H58" i="35"/>
  <c r="I57" i="35"/>
  <c r="H57" i="35"/>
  <c r="I56" i="35"/>
  <c r="H56" i="35"/>
  <c r="I53" i="35"/>
  <c r="F53" i="35"/>
  <c r="D53" i="35"/>
  <c r="D49" i="35"/>
  <c r="D8" i="35" s="1"/>
  <c r="F49" i="35"/>
  <c r="F8" i="35" s="1"/>
  <c r="G47" i="35"/>
  <c r="G48" i="35"/>
  <c r="I48" i="35"/>
  <c r="H48" i="35"/>
  <c r="I47" i="35"/>
  <c r="H47" i="35"/>
  <c r="I44" i="35"/>
  <c r="F44" i="35"/>
  <c r="D44" i="35"/>
  <c r="D42" i="35"/>
  <c r="D7" i="35" s="1"/>
  <c r="F42" i="35"/>
  <c r="F7" i="35" s="1"/>
  <c r="G39" i="35"/>
  <c r="G40" i="35"/>
  <c r="G41" i="35"/>
  <c r="I41" i="35"/>
  <c r="H41" i="35"/>
  <c r="I40" i="35"/>
  <c r="H40" i="35"/>
  <c r="I39" i="35"/>
  <c r="H39" i="35"/>
  <c r="I38" i="35"/>
  <c r="H38" i="35"/>
  <c r="I35" i="35"/>
  <c r="F35" i="35"/>
  <c r="D35" i="35"/>
  <c r="F31" i="35"/>
  <c r="H31" i="35" s="1"/>
  <c r="G31" i="35"/>
  <c r="F30" i="35"/>
  <c r="H30" i="35" s="1"/>
  <c r="G30" i="35"/>
  <c r="F29" i="35"/>
  <c r="H29" i="35" s="1"/>
  <c r="G29" i="35"/>
  <c r="F27" i="35"/>
  <c r="D27" i="35"/>
  <c r="D25" i="35"/>
  <c r="D6" i="35" s="1"/>
  <c r="F25" i="35"/>
  <c r="F6" i="35" s="1"/>
  <c r="G22" i="35"/>
  <c r="G23" i="35"/>
  <c r="G24" i="35"/>
  <c r="I24" i="35"/>
  <c r="H24" i="35"/>
  <c r="I23" i="35"/>
  <c r="H23" i="35"/>
  <c r="I22" i="35"/>
  <c r="H22" i="35"/>
  <c r="I19" i="35"/>
  <c r="F19" i="35"/>
  <c r="D19" i="35"/>
  <c r="H12" i="35"/>
  <c r="I3" i="35"/>
  <c r="F3" i="35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6" i="36"/>
  <c r="I86" i="36"/>
  <c r="H86" i="36"/>
  <c r="I84" i="36"/>
  <c r="H84" i="36"/>
  <c r="I83" i="36"/>
  <c r="H83" i="36"/>
  <c r="I82" i="36"/>
  <c r="H82" i="36"/>
  <c r="I81" i="36"/>
  <c r="H81" i="36"/>
  <c r="I80" i="36"/>
  <c r="H80" i="36"/>
  <c r="I79" i="36"/>
  <c r="H79" i="36"/>
  <c r="I78" i="36"/>
  <c r="H78" i="36"/>
  <c r="I77" i="36"/>
  <c r="H77" i="36"/>
  <c r="I76" i="36"/>
  <c r="H76" i="36"/>
  <c r="I75" i="36"/>
  <c r="H75" i="36"/>
  <c r="I74" i="36"/>
  <c r="H74" i="36"/>
  <c r="I73" i="36"/>
  <c r="H73" i="36"/>
  <c r="I72" i="36"/>
  <c r="H72" i="36"/>
  <c r="I71" i="36"/>
  <c r="H71" i="36"/>
  <c r="I70" i="36"/>
  <c r="H70" i="36"/>
  <c r="I69" i="36"/>
  <c r="H69" i="36"/>
  <c r="I68" i="36"/>
  <c r="H68" i="36"/>
  <c r="I67" i="36"/>
  <c r="H67" i="36"/>
  <c r="I66" i="36"/>
  <c r="H66" i="36"/>
  <c r="I65" i="36"/>
  <c r="H65" i="36"/>
  <c r="I64" i="36"/>
  <c r="H64" i="36"/>
  <c r="I63" i="36"/>
  <c r="H63" i="36"/>
  <c r="I62" i="36"/>
  <c r="H62" i="36"/>
  <c r="I61" i="36"/>
  <c r="H61" i="36"/>
  <c r="I60" i="36"/>
  <c r="H60" i="36"/>
  <c r="I59" i="36"/>
  <c r="H59" i="36"/>
  <c r="I58" i="36"/>
  <c r="H58" i="36"/>
  <c r="I57" i="36"/>
  <c r="H57" i="36"/>
  <c r="I56" i="36"/>
  <c r="H56" i="36"/>
  <c r="I53" i="36"/>
  <c r="F53" i="36"/>
  <c r="D53" i="36"/>
  <c r="F49" i="36"/>
  <c r="E49" i="36"/>
  <c r="E8" i="36" s="1"/>
  <c r="G47" i="36"/>
  <c r="G48" i="36"/>
  <c r="C49" i="36"/>
  <c r="C8" i="36" s="1"/>
  <c r="I48" i="36"/>
  <c r="H48" i="36"/>
  <c r="I47" i="36"/>
  <c r="H47" i="36"/>
  <c r="I44" i="36"/>
  <c r="F44" i="36"/>
  <c r="F42" i="36"/>
  <c r="F7" i="36" s="1"/>
  <c r="E42" i="36"/>
  <c r="E7" i="36" s="1"/>
  <c r="G38" i="36"/>
  <c r="G39" i="36"/>
  <c r="G40" i="36"/>
  <c r="G41" i="36"/>
  <c r="C42" i="36"/>
  <c r="C7" i="36" s="1"/>
  <c r="I41" i="36"/>
  <c r="H41" i="36"/>
  <c r="I40" i="36"/>
  <c r="H40" i="36"/>
  <c r="I39" i="36"/>
  <c r="H39" i="36"/>
  <c r="I38" i="36"/>
  <c r="H38" i="36"/>
  <c r="I35" i="36"/>
  <c r="F35" i="36"/>
  <c r="F31" i="36"/>
  <c r="H31" i="36" s="1"/>
  <c r="G31" i="36"/>
  <c r="F30" i="36"/>
  <c r="H30" i="36" s="1"/>
  <c r="G30" i="36"/>
  <c r="F29" i="36"/>
  <c r="H29" i="36" s="1"/>
  <c r="G29" i="36"/>
  <c r="F27" i="36"/>
  <c r="F25" i="36"/>
  <c r="E25" i="36"/>
  <c r="E6" i="36" s="1"/>
  <c r="G22" i="36"/>
  <c r="G23" i="36"/>
  <c r="G24" i="36"/>
  <c r="C25" i="36"/>
  <c r="C6" i="36" s="1"/>
  <c r="I24" i="36"/>
  <c r="H24" i="36"/>
  <c r="I23" i="36"/>
  <c r="H23" i="36"/>
  <c r="I22" i="36"/>
  <c r="H22" i="36"/>
  <c r="I19" i="36"/>
  <c r="F19" i="36"/>
  <c r="D19" i="36"/>
  <c r="H12" i="36"/>
  <c r="I3" i="36"/>
  <c r="F3" i="36"/>
  <c r="G56" i="37"/>
  <c r="G57" i="37"/>
  <c r="G58" i="37"/>
  <c r="G59" i="37"/>
  <c r="G60" i="37"/>
  <c r="G61" i="37"/>
  <c r="G62" i="37"/>
  <c r="G63" i="37"/>
  <c r="G64" i="37"/>
  <c r="G65" i="37"/>
  <c r="G66" i="37"/>
  <c r="G67" i="37"/>
  <c r="G68" i="37"/>
  <c r="G69" i="37"/>
  <c r="G70" i="37"/>
  <c r="G71" i="37"/>
  <c r="G72" i="37"/>
  <c r="G73" i="37"/>
  <c r="G74" i="37"/>
  <c r="G75" i="37"/>
  <c r="G76" i="37"/>
  <c r="G77" i="37"/>
  <c r="G78" i="37"/>
  <c r="G79" i="37"/>
  <c r="G80" i="37"/>
  <c r="G81" i="37"/>
  <c r="G82" i="37"/>
  <c r="G83" i="37"/>
  <c r="G84" i="37"/>
  <c r="G86" i="37"/>
  <c r="I86" i="37"/>
  <c r="H86" i="37"/>
  <c r="I84" i="37"/>
  <c r="H84" i="37"/>
  <c r="I83" i="37"/>
  <c r="H83" i="37"/>
  <c r="I82" i="37"/>
  <c r="H82" i="37"/>
  <c r="I81" i="37"/>
  <c r="H81" i="37"/>
  <c r="I80" i="37"/>
  <c r="H80" i="37"/>
  <c r="I79" i="37"/>
  <c r="H79" i="37"/>
  <c r="I78" i="37"/>
  <c r="H78" i="37"/>
  <c r="I77" i="37"/>
  <c r="H77" i="37"/>
  <c r="I76" i="37"/>
  <c r="H76" i="37"/>
  <c r="I75" i="37"/>
  <c r="H75" i="37"/>
  <c r="I74" i="37"/>
  <c r="H74" i="37"/>
  <c r="I73" i="37"/>
  <c r="H73" i="37"/>
  <c r="I72" i="37"/>
  <c r="H72" i="37"/>
  <c r="I71" i="37"/>
  <c r="H71" i="37"/>
  <c r="I70" i="37"/>
  <c r="H70" i="37"/>
  <c r="I69" i="37"/>
  <c r="H69" i="37"/>
  <c r="I68" i="37"/>
  <c r="H68" i="37"/>
  <c r="I67" i="37"/>
  <c r="H67" i="37"/>
  <c r="I66" i="37"/>
  <c r="H66" i="37"/>
  <c r="I65" i="37"/>
  <c r="H65" i="37"/>
  <c r="I64" i="37"/>
  <c r="H64" i="37"/>
  <c r="I63" i="37"/>
  <c r="H63" i="37"/>
  <c r="I62" i="37"/>
  <c r="H62" i="37"/>
  <c r="I61" i="37"/>
  <c r="H61" i="37"/>
  <c r="I60" i="37"/>
  <c r="H60" i="37"/>
  <c r="I59" i="37"/>
  <c r="H59" i="37"/>
  <c r="I58" i="37"/>
  <c r="H58" i="37"/>
  <c r="I57" i="37"/>
  <c r="H57" i="37"/>
  <c r="I56" i="37"/>
  <c r="H56" i="37"/>
  <c r="I53" i="37"/>
  <c r="F53" i="37"/>
  <c r="D53" i="37"/>
  <c r="F49" i="37"/>
  <c r="F8" i="37" s="1"/>
  <c r="G47" i="37"/>
  <c r="G48" i="37"/>
  <c r="I48" i="37"/>
  <c r="H48" i="37"/>
  <c r="I47" i="37"/>
  <c r="H47" i="37"/>
  <c r="I44" i="37"/>
  <c r="F44" i="37"/>
  <c r="D44" i="37"/>
  <c r="D42" i="37"/>
  <c r="D7" i="37" s="1"/>
  <c r="F42" i="37"/>
  <c r="F7" i="37" s="1"/>
  <c r="G38" i="37"/>
  <c r="G39" i="37"/>
  <c r="G40" i="37"/>
  <c r="G41" i="37"/>
  <c r="I41" i="37"/>
  <c r="H41" i="37"/>
  <c r="I40" i="37"/>
  <c r="H40" i="37"/>
  <c r="I39" i="37"/>
  <c r="H39" i="37"/>
  <c r="I38" i="37"/>
  <c r="H38" i="37"/>
  <c r="I35" i="37"/>
  <c r="F35" i="37"/>
  <c r="D35" i="37"/>
  <c r="F31" i="37"/>
  <c r="H31" i="37" s="1"/>
  <c r="G31" i="37"/>
  <c r="F30" i="37"/>
  <c r="H30" i="37" s="1"/>
  <c r="G30" i="37"/>
  <c r="F29" i="37"/>
  <c r="H29" i="37" s="1"/>
  <c r="G29" i="37"/>
  <c r="F27" i="37"/>
  <c r="D27" i="37"/>
  <c r="D25" i="37"/>
  <c r="F25" i="37"/>
  <c r="F6" i="37" s="1"/>
  <c r="G22" i="37"/>
  <c r="G23" i="37"/>
  <c r="G24" i="37"/>
  <c r="I24" i="37"/>
  <c r="H24" i="37"/>
  <c r="I23" i="37"/>
  <c r="H23" i="37"/>
  <c r="I22" i="37"/>
  <c r="H22" i="37"/>
  <c r="I19" i="37"/>
  <c r="F19" i="37"/>
  <c r="D19" i="37"/>
  <c r="H12" i="37"/>
  <c r="I3" i="37"/>
  <c r="F3" i="37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6" i="46"/>
  <c r="I86" i="46"/>
  <c r="H86" i="46"/>
  <c r="I84" i="46"/>
  <c r="H84" i="46"/>
  <c r="I83" i="46"/>
  <c r="H83" i="46"/>
  <c r="I82" i="46"/>
  <c r="H82" i="46"/>
  <c r="I81" i="46"/>
  <c r="H81" i="46"/>
  <c r="I80" i="46"/>
  <c r="H80" i="46"/>
  <c r="I79" i="46"/>
  <c r="H79" i="46"/>
  <c r="I78" i="46"/>
  <c r="H78" i="46"/>
  <c r="I77" i="46"/>
  <c r="H77" i="46"/>
  <c r="I76" i="46"/>
  <c r="H76" i="46"/>
  <c r="I75" i="46"/>
  <c r="H75" i="46"/>
  <c r="I74" i="46"/>
  <c r="H74" i="46"/>
  <c r="I73" i="46"/>
  <c r="H73" i="46"/>
  <c r="I72" i="46"/>
  <c r="H72" i="46"/>
  <c r="I71" i="46"/>
  <c r="H71" i="46"/>
  <c r="I70" i="46"/>
  <c r="H70" i="46"/>
  <c r="I69" i="46"/>
  <c r="H69" i="46"/>
  <c r="I68" i="46"/>
  <c r="H68" i="46"/>
  <c r="I67" i="46"/>
  <c r="H67" i="46"/>
  <c r="I66" i="46"/>
  <c r="H66" i="46"/>
  <c r="I65" i="46"/>
  <c r="H65" i="46"/>
  <c r="I64" i="46"/>
  <c r="H64" i="46"/>
  <c r="I63" i="46"/>
  <c r="H63" i="46"/>
  <c r="I62" i="46"/>
  <c r="H62" i="46"/>
  <c r="I61" i="46"/>
  <c r="H61" i="46"/>
  <c r="I60" i="46"/>
  <c r="H60" i="46"/>
  <c r="I59" i="46"/>
  <c r="H59" i="46"/>
  <c r="I58" i="46"/>
  <c r="H58" i="46"/>
  <c r="I57" i="46"/>
  <c r="H57" i="46"/>
  <c r="I56" i="46"/>
  <c r="H56" i="46"/>
  <c r="I53" i="46"/>
  <c r="F53" i="46"/>
  <c r="D53" i="46"/>
  <c r="D49" i="46"/>
  <c r="D8" i="46" s="1"/>
  <c r="F49" i="46"/>
  <c r="F8" i="46" s="1"/>
  <c r="E49" i="46"/>
  <c r="G47" i="46"/>
  <c r="G48" i="46"/>
  <c r="C49" i="46"/>
  <c r="C8" i="46" s="1"/>
  <c r="I48" i="46"/>
  <c r="H48" i="46"/>
  <c r="I47" i="46"/>
  <c r="H47" i="46"/>
  <c r="I44" i="46"/>
  <c r="F44" i="46"/>
  <c r="D44" i="46"/>
  <c r="D42" i="46"/>
  <c r="D7" i="46" s="1"/>
  <c r="F42" i="46"/>
  <c r="F7" i="46" s="1"/>
  <c r="E42" i="46"/>
  <c r="E7" i="46" s="1"/>
  <c r="G38" i="46"/>
  <c r="G39" i="46"/>
  <c r="G40" i="46"/>
  <c r="G41" i="46"/>
  <c r="C42" i="46"/>
  <c r="C7" i="46" s="1"/>
  <c r="I41" i="46"/>
  <c r="H41" i="46"/>
  <c r="I40" i="46"/>
  <c r="H40" i="46"/>
  <c r="I39" i="46"/>
  <c r="H39" i="46"/>
  <c r="I38" i="46"/>
  <c r="H38" i="46"/>
  <c r="I35" i="46"/>
  <c r="F35" i="46"/>
  <c r="D35" i="46"/>
  <c r="F31" i="46"/>
  <c r="H31" i="46" s="1"/>
  <c r="G31" i="46"/>
  <c r="F30" i="46"/>
  <c r="H30" i="46" s="1"/>
  <c r="G30" i="46"/>
  <c r="F29" i="46"/>
  <c r="H29" i="46" s="1"/>
  <c r="G29" i="46"/>
  <c r="F27" i="46"/>
  <c r="D27" i="46"/>
  <c r="D25" i="46"/>
  <c r="D6" i="46" s="1"/>
  <c r="F25" i="46"/>
  <c r="F6" i="46" s="1"/>
  <c r="E25" i="46"/>
  <c r="E6" i="46" s="1"/>
  <c r="G22" i="46"/>
  <c r="G23" i="46"/>
  <c r="G24" i="46"/>
  <c r="C25" i="46"/>
  <c r="C6" i="46" s="1"/>
  <c r="I24" i="46"/>
  <c r="H24" i="46"/>
  <c r="I23" i="46"/>
  <c r="H23" i="46"/>
  <c r="I22" i="46"/>
  <c r="H22" i="46"/>
  <c r="I19" i="46"/>
  <c r="F19" i="46"/>
  <c r="D19" i="46"/>
  <c r="H12" i="46"/>
  <c r="I3" i="46"/>
  <c r="F3" i="46"/>
  <c r="G56" i="38"/>
  <c r="G57" i="38"/>
  <c r="G58" i="38"/>
  <c r="G59" i="38"/>
  <c r="G60" i="38"/>
  <c r="G61" i="38"/>
  <c r="G62" i="38"/>
  <c r="G63" i="38"/>
  <c r="G64" i="38"/>
  <c r="G65" i="38"/>
  <c r="G66" i="38"/>
  <c r="G67" i="38"/>
  <c r="G68" i="38"/>
  <c r="G69" i="38"/>
  <c r="G70" i="38"/>
  <c r="G71" i="38"/>
  <c r="G72" i="38"/>
  <c r="G73" i="38"/>
  <c r="G74" i="38"/>
  <c r="G75" i="38"/>
  <c r="G76" i="38"/>
  <c r="G77" i="38"/>
  <c r="G78" i="38"/>
  <c r="G79" i="38"/>
  <c r="G80" i="38"/>
  <c r="G81" i="38"/>
  <c r="G82" i="38"/>
  <c r="G83" i="38"/>
  <c r="G84" i="38"/>
  <c r="G86" i="38"/>
  <c r="I86" i="38"/>
  <c r="H86" i="38"/>
  <c r="I84" i="38"/>
  <c r="H84" i="38"/>
  <c r="I83" i="38"/>
  <c r="H83" i="38"/>
  <c r="I82" i="38"/>
  <c r="H82" i="38"/>
  <c r="I81" i="38"/>
  <c r="H81" i="38"/>
  <c r="I80" i="38"/>
  <c r="H80" i="38"/>
  <c r="I79" i="38"/>
  <c r="H79" i="38"/>
  <c r="I78" i="38"/>
  <c r="H78" i="38"/>
  <c r="I77" i="38"/>
  <c r="H77" i="38"/>
  <c r="I76" i="38"/>
  <c r="H76" i="38"/>
  <c r="I75" i="38"/>
  <c r="H75" i="38"/>
  <c r="I74" i="38"/>
  <c r="H74" i="38"/>
  <c r="I73" i="38"/>
  <c r="H73" i="38"/>
  <c r="I72" i="38"/>
  <c r="H72" i="38"/>
  <c r="I71" i="38"/>
  <c r="H71" i="38"/>
  <c r="I70" i="38"/>
  <c r="H70" i="38"/>
  <c r="I69" i="38"/>
  <c r="H69" i="38"/>
  <c r="I68" i="38"/>
  <c r="H68" i="38"/>
  <c r="I67" i="38"/>
  <c r="H67" i="38"/>
  <c r="I66" i="38"/>
  <c r="H66" i="38"/>
  <c r="I65" i="38"/>
  <c r="H65" i="38"/>
  <c r="I64" i="38"/>
  <c r="H64" i="38"/>
  <c r="I63" i="38"/>
  <c r="H63" i="38"/>
  <c r="I62" i="38"/>
  <c r="H62" i="38"/>
  <c r="I61" i="38"/>
  <c r="H61" i="38"/>
  <c r="I60" i="38"/>
  <c r="H60" i="38"/>
  <c r="I59" i="38"/>
  <c r="H59" i="38"/>
  <c r="I58" i="38"/>
  <c r="H58" i="38"/>
  <c r="I57" i="38"/>
  <c r="H57" i="38"/>
  <c r="I56" i="38"/>
  <c r="H56" i="38"/>
  <c r="I53" i="38"/>
  <c r="F53" i="38"/>
  <c r="D53" i="38"/>
  <c r="D49" i="38"/>
  <c r="F49" i="38"/>
  <c r="F8" i="38" s="1"/>
  <c r="E49" i="38"/>
  <c r="E8" i="38" s="1"/>
  <c r="G47" i="38"/>
  <c r="G48" i="38"/>
  <c r="C49" i="38"/>
  <c r="C8" i="38" s="1"/>
  <c r="I48" i="38"/>
  <c r="H48" i="38"/>
  <c r="I47" i="38"/>
  <c r="H47" i="38"/>
  <c r="I44" i="38"/>
  <c r="F44" i="38"/>
  <c r="D44" i="38"/>
  <c r="D42" i="38"/>
  <c r="F42" i="38"/>
  <c r="F7" i="38" s="1"/>
  <c r="E42" i="38"/>
  <c r="E7" i="38" s="1"/>
  <c r="G38" i="38"/>
  <c r="G39" i="38"/>
  <c r="G40" i="38"/>
  <c r="G41" i="38"/>
  <c r="C42" i="38"/>
  <c r="C7" i="38" s="1"/>
  <c r="I41" i="38"/>
  <c r="H41" i="38"/>
  <c r="I40" i="38"/>
  <c r="H40" i="38"/>
  <c r="I39" i="38"/>
  <c r="H39" i="38"/>
  <c r="I38" i="38"/>
  <c r="H38" i="38"/>
  <c r="I35" i="38"/>
  <c r="F35" i="38"/>
  <c r="D35" i="38"/>
  <c r="F31" i="38"/>
  <c r="H31" i="38" s="1"/>
  <c r="G31" i="38"/>
  <c r="F30" i="38"/>
  <c r="H30" i="38" s="1"/>
  <c r="G30" i="38"/>
  <c r="F29" i="38"/>
  <c r="H29" i="38" s="1"/>
  <c r="G29" i="38"/>
  <c r="F27" i="38"/>
  <c r="D27" i="38"/>
  <c r="D25" i="38"/>
  <c r="D6" i="38" s="1"/>
  <c r="F25" i="38"/>
  <c r="F6" i="38" s="1"/>
  <c r="E25" i="38"/>
  <c r="E6" i="38" s="1"/>
  <c r="G22" i="38"/>
  <c r="G23" i="38"/>
  <c r="G24" i="38"/>
  <c r="C25" i="38"/>
  <c r="C6" i="38" s="1"/>
  <c r="I24" i="38"/>
  <c r="H24" i="38"/>
  <c r="I23" i="38"/>
  <c r="H23" i="38"/>
  <c r="I22" i="38"/>
  <c r="H22" i="38"/>
  <c r="I19" i="38"/>
  <c r="F19" i="38"/>
  <c r="D19" i="38"/>
  <c r="H12" i="38"/>
  <c r="I3" i="38"/>
  <c r="F3" i="38"/>
  <c r="G56" i="40"/>
  <c r="G57" i="40"/>
  <c r="G58" i="40"/>
  <c r="G59" i="40"/>
  <c r="G60" i="40"/>
  <c r="G61" i="40"/>
  <c r="G62" i="40"/>
  <c r="G63" i="40"/>
  <c r="G64" i="40"/>
  <c r="G65" i="40"/>
  <c r="G66" i="40"/>
  <c r="G67" i="40"/>
  <c r="G68" i="40"/>
  <c r="G69" i="40"/>
  <c r="G70" i="40"/>
  <c r="G71" i="40"/>
  <c r="G72" i="40"/>
  <c r="G73" i="40"/>
  <c r="G74" i="40"/>
  <c r="G75" i="40"/>
  <c r="G76" i="40"/>
  <c r="G77" i="40"/>
  <c r="G78" i="40"/>
  <c r="G79" i="40"/>
  <c r="G80" i="40"/>
  <c r="G81" i="40"/>
  <c r="G82" i="40"/>
  <c r="G83" i="40"/>
  <c r="G84" i="40"/>
  <c r="G86" i="40"/>
  <c r="I86" i="40"/>
  <c r="H86" i="40"/>
  <c r="I84" i="40"/>
  <c r="H84" i="40"/>
  <c r="I83" i="40"/>
  <c r="H83" i="40"/>
  <c r="I82" i="40"/>
  <c r="H82" i="40"/>
  <c r="I81" i="40"/>
  <c r="H81" i="40"/>
  <c r="I80" i="40"/>
  <c r="H80" i="40"/>
  <c r="I79" i="40"/>
  <c r="H79" i="40"/>
  <c r="I78" i="40"/>
  <c r="H78" i="40"/>
  <c r="I77" i="40"/>
  <c r="H77" i="40"/>
  <c r="I76" i="40"/>
  <c r="H76" i="40"/>
  <c r="I75" i="40"/>
  <c r="H75" i="40"/>
  <c r="I74" i="40"/>
  <c r="H74" i="40"/>
  <c r="I73" i="40"/>
  <c r="H73" i="40"/>
  <c r="I72" i="40"/>
  <c r="H72" i="40"/>
  <c r="I71" i="40"/>
  <c r="H71" i="40"/>
  <c r="I70" i="40"/>
  <c r="H70" i="40"/>
  <c r="I69" i="40"/>
  <c r="H69" i="40"/>
  <c r="I68" i="40"/>
  <c r="H68" i="40"/>
  <c r="I67" i="40"/>
  <c r="H67" i="40"/>
  <c r="I66" i="40"/>
  <c r="H66" i="40"/>
  <c r="I65" i="40"/>
  <c r="H65" i="40"/>
  <c r="I64" i="40"/>
  <c r="H64" i="40"/>
  <c r="I63" i="40"/>
  <c r="H63" i="40"/>
  <c r="I62" i="40"/>
  <c r="H62" i="40"/>
  <c r="I61" i="40"/>
  <c r="H61" i="40"/>
  <c r="I60" i="40"/>
  <c r="H60" i="40"/>
  <c r="I59" i="40"/>
  <c r="H59" i="40"/>
  <c r="I58" i="40"/>
  <c r="H58" i="40"/>
  <c r="I57" i="40"/>
  <c r="H57" i="40"/>
  <c r="I56" i="40"/>
  <c r="H56" i="40"/>
  <c r="I53" i="40"/>
  <c r="F53" i="40"/>
  <c r="D53" i="40"/>
  <c r="D49" i="40"/>
  <c r="D8" i="40" s="1"/>
  <c r="F49" i="40"/>
  <c r="F8" i="40" s="1"/>
  <c r="E49" i="40"/>
  <c r="E8" i="40" s="1"/>
  <c r="G47" i="40"/>
  <c r="G48" i="40"/>
  <c r="C49" i="40"/>
  <c r="C8" i="40" s="1"/>
  <c r="I48" i="40"/>
  <c r="H48" i="40"/>
  <c r="I47" i="40"/>
  <c r="H47" i="40"/>
  <c r="I44" i="40"/>
  <c r="F44" i="40"/>
  <c r="D44" i="40"/>
  <c r="D42" i="40"/>
  <c r="D7" i="40" s="1"/>
  <c r="F42" i="40"/>
  <c r="F7" i="40" s="1"/>
  <c r="E42" i="40"/>
  <c r="E7" i="40" s="1"/>
  <c r="G38" i="40"/>
  <c r="G39" i="40"/>
  <c r="G40" i="40"/>
  <c r="G41" i="40"/>
  <c r="I41" i="40"/>
  <c r="H41" i="40"/>
  <c r="I40" i="40"/>
  <c r="H40" i="40"/>
  <c r="I39" i="40"/>
  <c r="H39" i="40"/>
  <c r="I38" i="40"/>
  <c r="H38" i="40"/>
  <c r="I35" i="40"/>
  <c r="F35" i="40"/>
  <c r="D35" i="40"/>
  <c r="F31" i="40"/>
  <c r="H31" i="40" s="1"/>
  <c r="G31" i="40"/>
  <c r="F30" i="40"/>
  <c r="H30" i="40" s="1"/>
  <c r="G30" i="40"/>
  <c r="F29" i="40"/>
  <c r="H29" i="40" s="1"/>
  <c r="G29" i="40"/>
  <c r="F27" i="40"/>
  <c r="D27" i="40"/>
  <c r="D25" i="40"/>
  <c r="D6" i="40" s="1"/>
  <c r="F25" i="40"/>
  <c r="F6" i="40" s="1"/>
  <c r="E25" i="40"/>
  <c r="E6" i="40" s="1"/>
  <c r="G22" i="40"/>
  <c r="G23" i="40"/>
  <c r="G24" i="40"/>
  <c r="C25" i="40"/>
  <c r="C6" i="40" s="1"/>
  <c r="I24" i="40"/>
  <c r="H24" i="40"/>
  <c r="I23" i="40"/>
  <c r="H23" i="40"/>
  <c r="I22" i="40"/>
  <c r="H22" i="40"/>
  <c r="I19" i="40"/>
  <c r="F19" i="40"/>
  <c r="D19" i="40"/>
  <c r="H12" i="40"/>
  <c r="I3" i="40"/>
  <c r="F3" i="40"/>
  <c r="G56" i="39"/>
  <c r="G57" i="39"/>
  <c r="G58" i="39"/>
  <c r="G59" i="39"/>
  <c r="G60" i="39"/>
  <c r="G61" i="39"/>
  <c r="G62" i="39"/>
  <c r="G63" i="39"/>
  <c r="G64" i="39"/>
  <c r="G65" i="39"/>
  <c r="G66" i="39"/>
  <c r="G67" i="39"/>
  <c r="G68" i="39"/>
  <c r="G69" i="39"/>
  <c r="G70" i="39"/>
  <c r="G71" i="39"/>
  <c r="G72" i="39"/>
  <c r="G73" i="39"/>
  <c r="G74" i="39"/>
  <c r="G75" i="39"/>
  <c r="G76" i="39"/>
  <c r="G77" i="39"/>
  <c r="G78" i="39"/>
  <c r="G79" i="39"/>
  <c r="G80" i="39"/>
  <c r="G81" i="39"/>
  <c r="G82" i="39"/>
  <c r="G83" i="39"/>
  <c r="G84" i="39"/>
  <c r="G86" i="39"/>
  <c r="I86" i="39"/>
  <c r="H86" i="39"/>
  <c r="I84" i="39"/>
  <c r="H84" i="39"/>
  <c r="I83" i="39"/>
  <c r="H83" i="39"/>
  <c r="I82" i="39"/>
  <c r="H82" i="39"/>
  <c r="I81" i="39"/>
  <c r="H81" i="39"/>
  <c r="I80" i="39"/>
  <c r="H80" i="39"/>
  <c r="I79" i="39"/>
  <c r="H79" i="39"/>
  <c r="I78" i="39"/>
  <c r="H78" i="39"/>
  <c r="I77" i="39"/>
  <c r="H77" i="39"/>
  <c r="I76" i="39"/>
  <c r="H76" i="39"/>
  <c r="I75" i="39"/>
  <c r="H75" i="39"/>
  <c r="I74" i="39"/>
  <c r="H74" i="39"/>
  <c r="I73" i="39"/>
  <c r="H73" i="39"/>
  <c r="I72" i="39"/>
  <c r="H72" i="39"/>
  <c r="I71" i="39"/>
  <c r="H71" i="39"/>
  <c r="I70" i="39"/>
  <c r="H70" i="39"/>
  <c r="I69" i="39"/>
  <c r="H69" i="39"/>
  <c r="I68" i="39"/>
  <c r="H68" i="39"/>
  <c r="I67" i="39"/>
  <c r="H67" i="39"/>
  <c r="I66" i="39"/>
  <c r="H66" i="39"/>
  <c r="I65" i="39"/>
  <c r="H65" i="39"/>
  <c r="I64" i="39"/>
  <c r="H64" i="39"/>
  <c r="I63" i="39"/>
  <c r="H63" i="39"/>
  <c r="I62" i="39"/>
  <c r="H62" i="39"/>
  <c r="I61" i="39"/>
  <c r="H61" i="39"/>
  <c r="I60" i="39"/>
  <c r="H60" i="39"/>
  <c r="I59" i="39"/>
  <c r="H59" i="39"/>
  <c r="I58" i="39"/>
  <c r="H58" i="39"/>
  <c r="I57" i="39"/>
  <c r="H57" i="39"/>
  <c r="I56" i="39"/>
  <c r="H56" i="39"/>
  <c r="I53" i="39"/>
  <c r="F53" i="39"/>
  <c r="D53" i="39"/>
  <c r="D49" i="39"/>
  <c r="D8" i="39" s="1"/>
  <c r="F49" i="39"/>
  <c r="F8" i="39" s="1"/>
  <c r="E49" i="39"/>
  <c r="E8" i="39" s="1"/>
  <c r="G47" i="39"/>
  <c r="G48" i="39"/>
  <c r="C49" i="39"/>
  <c r="C8" i="39" s="1"/>
  <c r="I48" i="39"/>
  <c r="H48" i="39"/>
  <c r="I47" i="39"/>
  <c r="H47" i="39"/>
  <c r="I44" i="39"/>
  <c r="F44" i="39"/>
  <c r="D44" i="39"/>
  <c r="D42" i="39"/>
  <c r="D7" i="39" s="1"/>
  <c r="F42" i="39"/>
  <c r="F7" i="39" s="1"/>
  <c r="E42" i="39"/>
  <c r="E7" i="39" s="1"/>
  <c r="G38" i="39"/>
  <c r="G39" i="39"/>
  <c r="G40" i="39"/>
  <c r="G41" i="39"/>
  <c r="C42" i="39"/>
  <c r="C7" i="39" s="1"/>
  <c r="I41" i="39"/>
  <c r="H41" i="39"/>
  <c r="I40" i="39"/>
  <c r="H40" i="39"/>
  <c r="I39" i="39"/>
  <c r="H39" i="39"/>
  <c r="I38" i="39"/>
  <c r="H38" i="39"/>
  <c r="I35" i="39"/>
  <c r="F35" i="39"/>
  <c r="D35" i="39"/>
  <c r="F31" i="39"/>
  <c r="H31" i="39" s="1"/>
  <c r="G31" i="39"/>
  <c r="F30" i="39"/>
  <c r="H30" i="39" s="1"/>
  <c r="G30" i="39"/>
  <c r="F29" i="39"/>
  <c r="H29" i="39" s="1"/>
  <c r="G29" i="39"/>
  <c r="F27" i="39"/>
  <c r="D27" i="39"/>
  <c r="D25" i="39"/>
  <c r="D6" i="39" s="1"/>
  <c r="F25" i="39"/>
  <c r="F6" i="39" s="1"/>
  <c r="E25" i="39"/>
  <c r="G22" i="39"/>
  <c r="G23" i="39"/>
  <c r="G24" i="39"/>
  <c r="C25" i="39"/>
  <c r="C6" i="39" s="1"/>
  <c r="I24" i="39"/>
  <c r="H24" i="39"/>
  <c r="I23" i="39"/>
  <c r="H23" i="39"/>
  <c r="I22" i="39"/>
  <c r="H22" i="39"/>
  <c r="I19" i="39"/>
  <c r="F19" i="39"/>
  <c r="D19" i="39"/>
  <c r="H12" i="39"/>
  <c r="I3" i="39"/>
  <c r="F3" i="39"/>
  <c r="G56" i="41"/>
  <c r="G57" i="41"/>
  <c r="G58" i="41"/>
  <c r="G59" i="41"/>
  <c r="G60" i="41"/>
  <c r="G61" i="41"/>
  <c r="G62" i="41"/>
  <c r="G63" i="41"/>
  <c r="G64" i="41"/>
  <c r="G65" i="41"/>
  <c r="G66" i="41"/>
  <c r="G67" i="41"/>
  <c r="G68" i="41"/>
  <c r="G69" i="41"/>
  <c r="G70" i="41"/>
  <c r="G71" i="41"/>
  <c r="G72" i="41"/>
  <c r="G74" i="41"/>
  <c r="G75" i="41"/>
  <c r="G76" i="41"/>
  <c r="G77" i="41"/>
  <c r="G78" i="41"/>
  <c r="G79" i="41"/>
  <c r="G80" i="41"/>
  <c r="G81" i="41"/>
  <c r="G82" i="41"/>
  <c r="G83" i="41"/>
  <c r="G84" i="41"/>
  <c r="G86" i="41"/>
  <c r="I86" i="41"/>
  <c r="H86" i="41"/>
  <c r="I84" i="41"/>
  <c r="H84" i="41"/>
  <c r="I83" i="41"/>
  <c r="H83" i="41"/>
  <c r="I82" i="41"/>
  <c r="H82" i="41"/>
  <c r="I81" i="41"/>
  <c r="H81" i="41"/>
  <c r="I80" i="41"/>
  <c r="H80" i="41"/>
  <c r="I79" i="41"/>
  <c r="H79" i="41"/>
  <c r="I78" i="41"/>
  <c r="H78" i="41"/>
  <c r="I77" i="41"/>
  <c r="H77" i="41"/>
  <c r="I76" i="41"/>
  <c r="H76" i="41"/>
  <c r="I75" i="41"/>
  <c r="H75" i="41"/>
  <c r="I74" i="41"/>
  <c r="H74" i="41"/>
  <c r="I73" i="41"/>
  <c r="H73" i="41"/>
  <c r="I72" i="41"/>
  <c r="H72" i="41"/>
  <c r="I71" i="41"/>
  <c r="H71" i="41"/>
  <c r="I70" i="41"/>
  <c r="H70" i="41"/>
  <c r="I69" i="41"/>
  <c r="H69" i="41"/>
  <c r="I68" i="41"/>
  <c r="H68" i="41"/>
  <c r="I67" i="41"/>
  <c r="H67" i="41"/>
  <c r="I66" i="41"/>
  <c r="H66" i="41"/>
  <c r="I65" i="41"/>
  <c r="H65" i="41"/>
  <c r="I64" i="41"/>
  <c r="H64" i="41"/>
  <c r="I63" i="41"/>
  <c r="H63" i="41"/>
  <c r="I62" i="41"/>
  <c r="H62" i="41"/>
  <c r="I61" i="41"/>
  <c r="H61" i="41"/>
  <c r="I60" i="41"/>
  <c r="H60" i="41"/>
  <c r="I59" i="41"/>
  <c r="H59" i="41"/>
  <c r="I58" i="41"/>
  <c r="H58" i="41"/>
  <c r="I57" i="41"/>
  <c r="H57" i="41"/>
  <c r="I56" i="41"/>
  <c r="H56" i="41"/>
  <c r="I53" i="41"/>
  <c r="F53" i="41"/>
  <c r="D53" i="41"/>
  <c r="D49" i="41"/>
  <c r="D8" i="41" s="1"/>
  <c r="F49" i="41"/>
  <c r="F8" i="41" s="1"/>
  <c r="E49" i="41"/>
  <c r="E8" i="41" s="1"/>
  <c r="G47" i="41"/>
  <c r="G48" i="41"/>
  <c r="C49" i="41"/>
  <c r="C8" i="41" s="1"/>
  <c r="I48" i="41"/>
  <c r="H48" i="41"/>
  <c r="I47" i="41"/>
  <c r="H47" i="41"/>
  <c r="I44" i="41"/>
  <c r="F44" i="41"/>
  <c r="D44" i="41"/>
  <c r="D42" i="41"/>
  <c r="D7" i="41" s="1"/>
  <c r="F42" i="41"/>
  <c r="F7" i="41" s="1"/>
  <c r="E42" i="41"/>
  <c r="E7" i="41" s="1"/>
  <c r="G38" i="41"/>
  <c r="G39" i="41"/>
  <c r="G40" i="41"/>
  <c r="G41" i="41"/>
  <c r="C42" i="41"/>
  <c r="C7" i="41" s="1"/>
  <c r="I41" i="41"/>
  <c r="H41" i="41"/>
  <c r="I40" i="41"/>
  <c r="H40" i="41"/>
  <c r="I39" i="41"/>
  <c r="H39" i="41"/>
  <c r="I38" i="41"/>
  <c r="H38" i="41"/>
  <c r="I35" i="41"/>
  <c r="F35" i="41"/>
  <c r="D35" i="41"/>
  <c r="F31" i="41"/>
  <c r="H31" i="41" s="1"/>
  <c r="G31" i="41"/>
  <c r="F30" i="41"/>
  <c r="H30" i="41" s="1"/>
  <c r="G30" i="41"/>
  <c r="F29" i="41"/>
  <c r="H29" i="41" s="1"/>
  <c r="G29" i="41"/>
  <c r="F27" i="41"/>
  <c r="D27" i="41"/>
  <c r="D25" i="41"/>
  <c r="D6" i="41" s="1"/>
  <c r="F25" i="41"/>
  <c r="E25" i="41"/>
  <c r="E6" i="41" s="1"/>
  <c r="G22" i="41"/>
  <c r="G23" i="41"/>
  <c r="G24" i="41"/>
  <c r="C25" i="41"/>
  <c r="C6" i="41" s="1"/>
  <c r="I24" i="41"/>
  <c r="H24" i="41"/>
  <c r="I23" i="41"/>
  <c r="H23" i="41"/>
  <c r="I22" i="41"/>
  <c r="H22" i="41"/>
  <c r="I19" i="41"/>
  <c r="F19" i="41"/>
  <c r="D19" i="41"/>
  <c r="H12" i="41"/>
  <c r="I3" i="41"/>
  <c r="F3" i="41"/>
  <c r="G56" i="42"/>
  <c r="G57" i="42"/>
  <c r="G58" i="42"/>
  <c r="G59" i="42"/>
  <c r="G60" i="42"/>
  <c r="G61" i="42"/>
  <c r="G62" i="42"/>
  <c r="G63" i="42"/>
  <c r="G64" i="42"/>
  <c r="G65" i="42"/>
  <c r="G66" i="42"/>
  <c r="G67" i="42"/>
  <c r="G74" i="42"/>
  <c r="G75" i="42"/>
  <c r="G76" i="42"/>
  <c r="G77" i="42"/>
  <c r="G78" i="42"/>
  <c r="G79" i="42"/>
  <c r="G80" i="42"/>
  <c r="G81" i="42"/>
  <c r="G82" i="42"/>
  <c r="G83" i="42"/>
  <c r="G84" i="42"/>
  <c r="G86" i="42"/>
  <c r="I86" i="42"/>
  <c r="H86" i="42"/>
  <c r="I84" i="42"/>
  <c r="H84" i="42"/>
  <c r="I83" i="42"/>
  <c r="H83" i="42"/>
  <c r="I82" i="42"/>
  <c r="H82" i="42"/>
  <c r="I81" i="42"/>
  <c r="H81" i="42"/>
  <c r="I80" i="42"/>
  <c r="H80" i="42"/>
  <c r="I79" i="42"/>
  <c r="H79" i="42"/>
  <c r="I78" i="42"/>
  <c r="H78" i="42"/>
  <c r="I77" i="42"/>
  <c r="H77" i="42"/>
  <c r="I76" i="42"/>
  <c r="H76" i="42"/>
  <c r="I75" i="42"/>
  <c r="H75" i="42"/>
  <c r="I74" i="42"/>
  <c r="H74" i="42"/>
  <c r="I73" i="42"/>
  <c r="H73" i="42"/>
  <c r="I72" i="42"/>
  <c r="H72" i="42"/>
  <c r="I71" i="42"/>
  <c r="H71" i="42"/>
  <c r="I70" i="42"/>
  <c r="H70" i="42"/>
  <c r="I69" i="42"/>
  <c r="H69" i="42"/>
  <c r="I68" i="42"/>
  <c r="H68" i="42"/>
  <c r="I67" i="42"/>
  <c r="H67" i="42"/>
  <c r="I66" i="42"/>
  <c r="H66" i="42"/>
  <c r="I65" i="42"/>
  <c r="H65" i="42"/>
  <c r="I64" i="42"/>
  <c r="H64" i="42"/>
  <c r="I63" i="42"/>
  <c r="H63" i="42"/>
  <c r="I62" i="42"/>
  <c r="H62" i="42"/>
  <c r="I61" i="42"/>
  <c r="H61" i="42"/>
  <c r="I60" i="42"/>
  <c r="H60" i="42"/>
  <c r="I59" i="42"/>
  <c r="H59" i="42"/>
  <c r="I58" i="42"/>
  <c r="H58" i="42"/>
  <c r="I57" i="42"/>
  <c r="H57" i="42"/>
  <c r="I56" i="42"/>
  <c r="H56" i="42"/>
  <c r="I53" i="42"/>
  <c r="F53" i="42"/>
  <c r="D53" i="42"/>
  <c r="D49" i="42"/>
  <c r="F49" i="42"/>
  <c r="F8" i="42" s="1"/>
  <c r="E49" i="42"/>
  <c r="E8" i="42" s="1"/>
  <c r="G47" i="42"/>
  <c r="G48" i="42"/>
  <c r="C49" i="42"/>
  <c r="C8" i="42" s="1"/>
  <c r="I48" i="42"/>
  <c r="H48" i="42"/>
  <c r="I47" i="42"/>
  <c r="H47" i="42"/>
  <c r="I44" i="42"/>
  <c r="F44" i="42"/>
  <c r="D44" i="42"/>
  <c r="E42" i="42"/>
  <c r="E7" i="42" s="1"/>
  <c r="G39" i="42"/>
  <c r="G40" i="42"/>
  <c r="G41" i="42"/>
  <c r="C42" i="42"/>
  <c r="C7" i="42" s="1"/>
  <c r="I41" i="42"/>
  <c r="H41" i="42"/>
  <c r="I40" i="42"/>
  <c r="H40" i="42"/>
  <c r="I38" i="42"/>
  <c r="H38" i="42"/>
  <c r="I35" i="42"/>
  <c r="F35" i="42"/>
  <c r="D35" i="42"/>
  <c r="F31" i="42"/>
  <c r="H31" i="42" s="1"/>
  <c r="G31" i="42"/>
  <c r="F30" i="42"/>
  <c r="H30" i="42" s="1"/>
  <c r="G30" i="42"/>
  <c r="F29" i="42"/>
  <c r="H29" i="42" s="1"/>
  <c r="G29" i="42"/>
  <c r="F27" i="42"/>
  <c r="D27" i="42"/>
  <c r="D25" i="42"/>
  <c r="D6" i="42" s="1"/>
  <c r="F25" i="42"/>
  <c r="F6" i="42" s="1"/>
  <c r="E25" i="42"/>
  <c r="G22" i="42"/>
  <c r="G23" i="42"/>
  <c r="G24" i="42"/>
  <c r="C25" i="42"/>
  <c r="C6" i="42" s="1"/>
  <c r="I24" i="42"/>
  <c r="H24" i="42"/>
  <c r="I23" i="42"/>
  <c r="H23" i="42"/>
  <c r="I22" i="42"/>
  <c r="H22" i="42"/>
  <c r="I19" i="42"/>
  <c r="F19" i="42"/>
  <c r="D19" i="42"/>
  <c r="H12" i="42"/>
  <c r="I3" i="42"/>
  <c r="F3" i="42"/>
  <c r="G56" i="44"/>
  <c r="G57" i="44"/>
  <c r="G58" i="44"/>
  <c r="G59" i="44"/>
  <c r="G60" i="44"/>
  <c r="G61" i="44"/>
  <c r="G62" i="44"/>
  <c r="G63" i="44"/>
  <c r="G64" i="44"/>
  <c r="G65" i="44"/>
  <c r="G66" i="44"/>
  <c r="G67" i="44"/>
  <c r="G68" i="44"/>
  <c r="G69" i="44"/>
  <c r="G70" i="44"/>
  <c r="G71" i="44"/>
  <c r="G72" i="44"/>
  <c r="G73" i="44"/>
  <c r="G74" i="44"/>
  <c r="G75" i="44"/>
  <c r="G76" i="44"/>
  <c r="G77" i="44"/>
  <c r="G78" i="44"/>
  <c r="G79" i="44"/>
  <c r="G80" i="44"/>
  <c r="G81" i="44"/>
  <c r="G82" i="44"/>
  <c r="G83" i="44"/>
  <c r="G84" i="44"/>
  <c r="G86" i="44"/>
  <c r="I86" i="44"/>
  <c r="H86" i="44"/>
  <c r="I84" i="44"/>
  <c r="H84" i="44"/>
  <c r="I83" i="44"/>
  <c r="H83" i="44"/>
  <c r="I82" i="44"/>
  <c r="H82" i="44"/>
  <c r="I81" i="44"/>
  <c r="H81" i="44"/>
  <c r="I80" i="44"/>
  <c r="H80" i="44"/>
  <c r="I79" i="44"/>
  <c r="H79" i="44"/>
  <c r="I78" i="44"/>
  <c r="H78" i="44"/>
  <c r="I77" i="44"/>
  <c r="H77" i="44"/>
  <c r="I76" i="44"/>
  <c r="H76" i="44"/>
  <c r="I75" i="44"/>
  <c r="H75" i="44"/>
  <c r="I74" i="44"/>
  <c r="H74" i="44"/>
  <c r="I73" i="44"/>
  <c r="H73" i="44"/>
  <c r="I72" i="44"/>
  <c r="H72" i="44"/>
  <c r="I71" i="44"/>
  <c r="H71" i="44"/>
  <c r="I70" i="44"/>
  <c r="H70" i="44"/>
  <c r="I69" i="44"/>
  <c r="H69" i="44"/>
  <c r="I68" i="44"/>
  <c r="H68" i="44"/>
  <c r="I67" i="44"/>
  <c r="H67" i="44"/>
  <c r="I66" i="44"/>
  <c r="H66" i="44"/>
  <c r="I65" i="44"/>
  <c r="H65" i="44"/>
  <c r="I64" i="44"/>
  <c r="H64" i="44"/>
  <c r="I63" i="44"/>
  <c r="H63" i="44"/>
  <c r="I62" i="44"/>
  <c r="H62" i="44"/>
  <c r="I61" i="44"/>
  <c r="H61" i="44"/>
  <c r="I60" i="44"/>
  <c r="H60" i="44"/>
  <c r="I59" i="44"/>
  <c r="H59" i="44"/>
  <c r="I58" i="44"/>
  <c r="H58" i="44"/>
  <c r="I57" i="44"/>
  <c r="H57" i="44"/>
  <c r="H56" i="44"/>
  <c r="I53" i="44"/>
  <c r="F53" i="44"/>
  <c r="D53" i="44"/>
  <c r="D49" i="44"/>
  <c r="D8" i="44" s="1"/>
  <c r="E49" i="44"/>
  <c r="E8" i="44" s="1"/>
  <c r="G47" i="44"/>
  <c r="G48" i="44"/>
  <c r="C49" i="44"/>
  <c r="C8" i="44" s="1"/>
  <c r="I48" i="44"/>
  <c r="H48" i="44"/>
  <c r="I47" i="44"/>
  <c r="H47" i="44"/>
  <c r="I44" i="44"/>
  <c r="F44" i="44"/>
  <c r="D44" i="44"/>
  <c r="D42" i="44"/>
  <c r="E42" i="44"/>
  <c r="E7" i="44" s="1"/>
  <c r="G38" i="44"/>
  <c r="G39" i="44"/>
  <c r="G40" i="44"/>
  <c r="G41" i="44"/>
  <c r="C42" i="44"/>
  <c r="C7" i="44" s="1"/>
  <c r="I41" i="44"/>
  <c r="H41" i="44"/>
  <c r="I40" i="44"/>
  <c r="H40" i="44"/>
  <c r="I39" i="44"/>
  <c r="H39" i="44"/>
  <c r="I38" i="44"/>
  <c r="H38" i="44"/>
  <c r="I35" i="44"/>
  <c r="F35" i="44"/>
  <c r="D35" i="44"/>
  <c r="F31" i="44"/>
  <c r="H31" i="44" s="1"/>
  <c r="G31" i="44"/>
  <c r="F30" i="44"/>
  <c r="H30" i="44" s="1"/>
  <c r="G30" i="44"/>
  <c r="F29" i="44"/>
  <c r="H29" i="44" s="1"/>
  <c r="G29" i="44"/>
  <c r="F27" i="44"/>
  <c r="D27" i="44"/>
  <c r="D25" i="44"/>
  <c r="D6" i="44" s="1"/>
  <c r="E25" i="44"/>
  <c r="E6" i="44" s="1"/>
  <c r="G22" i="44"/>
  <c r="G23" i="44"/>
  <c r="G24" i="44"/>
  <c r="C25" i="44"/>
  <c r="C6" i="44" s="1"/>
  <c r="I24" i="44"/>
  <c r="H24" i="44"/>
  <c r="I23" i="44"/>
  <c r="H23" i="44"/>
  <c r="I22" i="44"/>
  <c r="H22" i="44"/>
  <c r="I19" i="44"/>
  <c r="F19" i="44"/>
  <c r="D19" i="44"/>
  <c r="H12" i="44"/>
  <c r="I3" i="44"/>
  <c r="F3" i="44"/>
  <c r="G56" i="43"/>
  <c r="G57" i="43"/>
  <c r="G58" i="43"/>
  <c r="G59" i="43"/>
  <c r="G60" i="43"/>
  <c r="G61" i="43"/>
  <c r="G62" i="43"/>
  <c r="G63" i="43"/>
  <c r="G64" i="43"/>
  <c r="G65" i="43"/>
  <c r="G66" i="43"/>
  <c r="G67" i="43"/>
  <c r="G68" i="43"/>
  <c r="G69" i="43"/>
  <c r="G70" i="43"/>
  <c r="G71" i="43"/>
  <c r="G72" i="43"/>
  <c r="G73" i="43"/>
  <c r="G74" i="43"/>
  <c r="G75" i="43"/>
  <c r="G76" i="43"/>
  <c r="G77" i="43"/>
  <c r="G78" i="43"/>
  <c r="G79" i="43"/>
  <c r="G80" i="43"/>
  <c r="G81" i="43"/>
  <c r="G82" i="43"/>
  <c r="G83" i="43"/>
  <c r="G84" i="43"/>
  <c r="G86" i="43"/>
  <c r="I86" i="43"/>
  <c r="H86" i="43"/>
  <c r="I84" i="43"/>
  <c r="H84" i="43"/>
  <c r="I83" i="43"/>
  <c r="H83" i="43"/>
  <c r="I82" i="43"/>
  <c r="H82" i="43"/>
  <c r="I81" i="43"/>
  <c r="H81" i="43"/>
  <c r="I80" i="43"/>
  <c r="H80" i="43"/>
  <c r="I79" i="43"/>
  <c r="H79" i="43"/>
  <c r="I78" i="43"/>
  <c r="H78" i="43"/>
  <c r="I77" i="43"/>
  <c r="H77" i="43"/>
  <c r="I76" i="43"/>
  <c r="H76" i="43"/>
  <c r="I75" i="43"/>
  <c r="H75" i="43"/>
  <c r="I74" i="43"/>
  <c r="H74" i="43"/>
  <c r="I73" i="43"/>
  <c r="H73" i="43"/>
  <c r="I72" i="43"/>
  <c r="H72" i="43"/>
  <c r="I71" i="43"/>
  <c r="H71" i="43"/>
  <c r="I70" i="43"/>
  <c r="H70" i="43"/>
  <c r="I69" i="43"/>
  <c r="H69" i="43"/>
  <c r="I68" i="43"/>
  <c r="H68" i="43"/>
  <c r="I67" i="43"/>
  <c r="H67" i="43"/>
  <c r="I66" i="43"/>
  <c r="H66" i="43"/>
  <c r="I65" i="43"/>
  <c r="H65" i="43"/>
  <c r="I64" i="43"/>
  <c r="H64" i="43"/>
  <c r="I63" i="43"/>
  <c r="H63" i="43"/>
  <c r="I62" i="43"/>
  <c r="H62" i="43"/>
  <c r="I61" i="43"/>
  <c r="H61" i="43"/>
  <c r="I60" i="43"/>
  <c r="H60" i="43"/>
  <c r="I59" i="43"/>
  <c r="H59" i="43"/>
  <c r="I58" i="43"/>
  <c r="H58" i="43"/>
  <c r="I57" i="43"/>
  <c r="H57" i="43"/>
  <c r="I56" i="43"/>
  <c r="H56" i="43"/>
  <c r="I53" i="43"/>
  <c r="F53" i="43"/>
  <c r="D53" i="43"/>
  <c r="D49" i="43"/>
  <c r="F49" i="43"/>
  <c r="F8" i="43" s="1"/>
  <c r="E49" i="43"/>
  <c r="E8" i="43" s="1"/>
  <c r="G47" i="43"/>
  <c r="G48" i="43"/>
  <c r="C49" i="43"/>
  <c r="C8" i="43" s="1"/>
  <c r="I48" i="43"/>
  <c r="H48" i="43"/>
  <c r="I47" i="43"/>
  <c r="H47" i="43"/>
  <c r="I44" i="43"/>
  <c r="F44" i="43"/>
  <c r="D44" i="43"/>
  <c r="D42" i="43"/>
  <c r="D7" i="43" s="1"/>
  <c r="F42" i="43"/>
  <c r="F7" i="43" s="1"/>
  <c r="E42" i="43"/>
  <c r="G38" i="43"/>
  <c r="G39" i="43"/>
  <c r="G40" i="43"/>
  <c r="G41" i="43"/>
  <c r="C42" i="43"/>
  <c r="C7" i="43" s="1"/>
  <c r="I41" i="43"/>
  <c r="H41" i="43"/>
  <c r="I40" i="43"/>
  <c r="H40" i="43"/>
  <c r="I39" i="43"/>
  <c r="H39" i="43"/>
  <c r="I38" i="43"/>
  <c r="H38" i="43"/>
  <c r="I35" i="43"/>
  <c r="F35" i="43"/>
  <c r="D35" i="43"/>
  <c r="D3" i="47" s="1"/>
  <c r="F44" i="47" s="1"/>
  <c r="F31" i="43"/>
  <c r="H31" i="43" s="1"/>
  <c r="G31" i="43"/>
  <c r="F30" i="43"/>
  <c r="H30" i="43" s="1"/>
  <c r="G30" i="43"/>
  <c r="F29" i="43"/>
  <c r="H29" i="43" s="1"/>
  <c r="G29" i="43"/>
  <c r="F27" i="43"/>
  <c r="D27" i="43"/>
  <c r="D25" i="43"/>
  <c r="D6" i="43" s="1"/>
  <c r="F25" i="43"/>
  <c r="F6" i="43" s="1"/>
  <c r="E25" i="43"/>
  <c r="E6" i="43" s="1"/>
  <c r="G22" i="43"/>
  <c r="G23" i="43"/>
  <c r="G24" i="43"/>
  <c r="C25" i="43"/>
  <c r="C6" i="43" s="1"/>
  <c r="I24" i="43"/>
  <c r="H24" i="43"/>
  <c r="I23" i="43"/>
  <c r="H23" i="43"/>
  <c r="I22" i="43"/>
  <c r="H22" i="43"/>
  <c r="I19" i="43"/>
  <c r="F19" i="43"/>
  <c r="D19" i="43"/>
  <c r="H12" i="43"/>
  <c r="I3" i="43"/>
  <c r="F3" i="43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I86" i="2"/>
  <c r="H86" i="2"/>
  <c r="I85" i="2"/>
  <c r="H85" i="2"/>
  <c r="I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3" i="2"/>
  <c r="F53" i="2"/>
  <c r="D53" i="2"/>
  <c r="D49" i="2"/>
  <c r="D8" i="2" s="1"/>
  <c r="F49" i="2"/>
  <c r="H49" i="2" s="1"/>
  <c r="G47" i="2"/>
  <c r="G48" i="2"/>
  <c r="I48" i="2"/>
  <c r="H48" i="2"/>
  <c r="I47" i="2"/>
  <c r="H47" i="2"/>
  <c r="I44" i="2"/>
  <c r="F44" i="2"/>
  <c r="D44" i="2"/>
  <c r="D42" i="2"/>
  <c r="D7" i="2" s="1"/>
  <c r="F42" i="2"/>
  <c r="G38" i="2"/>
  <c r="G39" i="2"/>
  <c r="G40" i="2"/>
  <c r="G41" i="2"/>
  <c r="I41" i="2"/>
  <c r="H41" i="2"/>
  <c r="I40" i="2"/>
  <c r="H40" i="2"/>
  <c r="I39" i="2"/>
  <c r="H39" i="2"/>
  <c r="I38" i="2"/>
  <c r="H38" i="2"/>
  <c r="I35" i="2"/>
  <c r="F35" i="2"/>
  <c r="D35" i="2"/>
  <c r="F31" i="2"/>
  <c r="G31" i="2"/>
  <c r="F30" i="2"/>
  <c r="G30" i="2"/>
  <c r="F29" i="2"/>
  <c r="G29" i="2"/>
  <c r="F27" i="2"/>
  <c r="D27" i="2"/>
  <c r="D25" i="2"/>
  <c r="D6" i="2" s="1"/>
  <c r="F25" i="2"/>
  <c r="F6" i="2" s="1"/>
  <c r="G22" i="2"/>
  <c r="G23" i="2"/>
  <c r="G24" i="2"/>
  <c r="I24" i="2"/>
  <c r="H24" i="2"/>
  <c r="I23" i="2"/>
  <c r="H23" i="2"/>
  <c r="I22" i="2"/>
  <c r="H22" i="2"/>
  <c r="I19" i="2"/>
  <c r="F19" i="2"/>
  <c r="D19" i="2"/>
  <c r="H12" i="2"/>
  <c r="I3" i="2"/>
  <c r="F3" i="2"/>
  <c r="X59" i="83"/>
  <c r="W59" i="83"/>
  <c r="V59" i="83"/>
  <c r="U59" i="83"/>
  <c r="T59" i="83"/>
  <c r="S59" i="83"/>
  <c r="R59" i="83"/>
  <c r="Q59" i="83"/>
  <c r="P59" i="83"/>
  <c r="O59" i="83"/>
  <c r="N59" i="83"/>
  <c r="M59" i="83"/>
  <c r="L59" i="83"/>
  <c r="K59" i="83"/>
  <c r="I59" i="83"/>
  <c r="H59" i="83"/>
  <c r="G59" i="83"/>
  <c r="E59" i="83"/>
  <c r="D59" i="83"/>
  <c r="C59" i="83"/>
  <c r="B59" i="83"/>
  <c r="B27" i="83"/>
  <c r="C27" i="83"/>
  <c r="D27" i="83"/>
  <c r="BP33" i="73"/>
  <c r="BO33" i="73"/>
  <c r="BM33" i="73"/>
  <c r="BL33" i="73"/>
  <c r="BK33" i="73"/>
  <c r="BJ33" i="73"/>
  <c r="BI33" i="73"/>
  <c r="BH33" i="73"/>
  <c r="BG33" i="73"/>
  <c r="BF33" i="73"/>
  <c r="BE33" i="73"/>
  <c r="BD33" i="73"/>
  <c r="C81" i="78"/>
  <c r="B81" i="78"/>
  <c r="D80" i="78"/>
  <c r="C80" i="78"/>
  <c r="B80" i="78"/>
  <c r="D79" i="78"/>
  <c r="C79" i="78"/>
  <c r="B79" i="78"/>
  <c r="D78" i="78"/>
  <c r="C78" i="78"/>
  <c r="B78" i="78"/>
  <c r="D77" i="78"/>
  <c r="C77" i="78"/>
  <c r="B77" i="78"/>
  <c r="D76" i="78"/>
  <c r="C76" i="78"/>
  <c r="B76" i="78"/>
  <c r="D75" i="78"/>
  <c r="C75" i="78"/>
  <c r="B75" i="78"/>
  <c r="D74" i="78"/>
  <c r="C74" i="78"/>
  <c r="B74" i="78"/>
  <c r="D73" i="78"/>
  <c r="C73" i="78"/>
  <c r="C71" i="78"/>
  <c r="B71" i="78"/>
  <c r="D70" i="78"/>
  <c r="C70" i="78"/>
  <c r="B70" i="78"/>
  <c r="D69" i="78"/>
  <c r="C69" i="78"/>
  <c r="B69" i="78"/>
  <c r="D68" i="78"/>
  <c r="C68" i="78"/>
  <c r="B68" i="78"/>
  <c r="D67" i="78"/>
  <c r="C67" i="78"/>
  <c r="B67" i="78"/>
  <c r="D66" i="78"/>
  <c r="C66" i="78"/>
  <c r="B66" i="78"/>
  <c r="D65" i="78"/>
  <c r="C65" i="78"/>
  <c r="B65" i="78"/>
  <c r="D64" i="78"/>
  <c r="C64" i="78"/>
  <c r="B64" i="78"/>
  <c r="D63" i="78"/>
  <c r="C63" i="78"/>
  <c r="C61" i="78"/>
  <c r="B61" i="78"/>
  <c r="D60" i="78"/>
  <c r="C60" i="78"/>
  <c r="B60" i="78"/>
  <c r="D59" i="78"/>
  <c r="C59" i="78"/>
  <c r="B59" i="78"/>
  <c r="D58" i="78"/>
  <c r="C58" i="78"/>
  <c r="B58" i="78"/>
  <c r="D57" i="78"/>
  <c r="C57" i="78"/>
  <c r="B57" i="78"/>
  <c r="D56" i="78"/>
  <c r="C56" i="78"/>
  <c r="B56" i="78"/>
  <c r="D55" i="78"/>
  <c r="C55" i="78"/>
  <c r="B55" i="78"/>
  <c r="D54" i="78"/>
  <c r="C54" i="78"/>
  <c r="B54" i="78"/>
  <c r="D53" i="78"/>
  <c r="C53" i="78"/>
  <c r="C51" i="78"/>
  <c r="B51" i="78"/>
  <c r="D50" i="78"/>
  <c r="C50" i="78"/>
  <c r="B50" i="78"/>
  <c r="D49" i="78"/>
  <c r="C49" i="78"/>
  <c r="B49" i="78"/>
  <c r="D48" i="78"/>
  <c r="C48" i="78"/>
  <c r="B48" i="78"/>
  <c r="D47" i="78"/>
  <c r="C47" i="78"/>
  <c r="B47" i="78"/>
  <c r="D46" i="78"/>
  <c r="C46" i="78"/>
  <c r="B46" i="78"/>
  <c r="D45" i="78"/>
  <c r="C45" i="78"/>
  <c r="B45" i="78"/>
  <c r="D44" i="78"/>
  <c r="C44" i="78"/>
  <c r="B44" i="78"/>
  <c r="D43" i="78"/>
  <c r="C43" i="78"/>
  <c r="C41" i="78"/>
  <c r="B41" i="78"/>
  <c r="D40" i="78"/>
  <c r="C40" i="78"/>
  <c r="B40" i="78"/>
  <c r="D39" i="78"/>
  <c r="C39" i="78"/>
  <c r="B39" i="78"/>
  <c r="D38" i="78"/>
  <c r="C38" i="78"/>
  <c r="B38" i="78"/>
  <c r="D37" i="78"/>
  <c r="C37" i="78"/>
  <c r="B37" i="78"/>
  <c r="D36" i="78"/>
  <c r="C36" i="78"/>
  <c r="B36" i="78"/>
  <c r="D35" i="78"/>
  <c r="C35" i="78"/>
  <c r="B35" i="78"/>
  <c r="D34" i="78"/>
  <c r="C34" i="78"/>
  <c r="B34" i="78"/>
  <c r="D33" i="78"/>
  <c r="C33" i="78"/>
  <c r="C31" i="78"/>
  <c r="B31" i="78"/>
  <c r="D30" i="78"/>
  <c r="C30" i="78"/>
  <c r="B30" i="78"/>
  <c r="D29" i="78"/>
  <c r="C29" i="78"/>
  <c r="B29" i="78"/>
  <c r="D28" i="78"/>
  <c r="C28" i="78"/>
  <c r="B28" i="78"/>
  <c r="D27" i="78"/>
  <c r="C27" i="78"/>
  <c r="B27" i="78"/>
  <c r="D26" i="78"/>
  <c r="C26" i="78"/>
  <c r="B26" i="78"/>
  <c r="D25" i="78"/>
  <c r="C25" i="78"/>
  <c r="B25" i="78"/>
  <c r="D24" i="78"/>
  <c r="C24" i="78"/>
  <c r="D23" i="78"/>
  <c r="C23" i="78"/>
  <c r="B24" i="78"/>
  <c r="C13" i="78"/>
  <c r="D13" i="78"/>
  <c r="B14" i="78"/>
  <c r="C14" i="78"/>
  <c r="D14" i="78"/>
  <c r="B15" i="78"/>
  <c r="C15" i="78"/>
  <c r="D15" i="78"/>
  <c r="B16" i="78"/>
  <c r="C16" i="78"/>
  <c r="D16" i="78"/>
  <c r="B17" i="78"/>
  <c r="C17" i="78"/>
  <c r="D17" i="78"/>
  <c r="B18" i="78"/>
  <c r="C18" i="78"/>
  <c r="D18" i="78"/>
  <c r="B19" i="78"/>
  <c r="C19" i="78"/>
  <c r="D19" i="78"/>
  <c r="B20" i="78"/>
  <c r="C20" i="78"/>
  <c r="D20" i="78"/>
  <c r="B21" i="78"/>
  <c r="C21" i="78"/>
  <c r="B29" i="71"/>
  <c r="E29" i="71"/>
  <c r="C29" i="71"/>
  <c r="D29" i="71"/>
  <c r="F29" i="71"/>
  <c r="A1" i="43"/>
  <c r="A1" i="44"/>
  <c r="A1" i="42"/>
  <c r="A1" i="41"/>
  <c r="A1" i="39"/>
  <c r="A1" i="40"/>
  <c r="A1" i="38"/>
  <c r="A1" i="46"/>
  <c r="A1" i="37"/>
  <c r="A1" i="36"/>
  <c r="A1" i="35"/>
  <c r="A1" i="33"/>
  <c r="A1" i="34"/>
  <c r="A1" i="32"/>
  <c r="A1" i="31"/>
  <c r="A1" i="45"/>
  <c r="A1" i="30"/>
  <c r="A1" i="26"/>
  <c r="A1" i="29"/>
  <c r="A1" i="28"/>
  <c r="A1" i="25"/>
  <c r="A1" i="47"/>
  <c r="F82" i="47"/>
  <c r="E82" i="47"/>
  <c r="D82" i="47"/>
  <c r="C82" i="47"/>
  <c r="F81" i="47"/>
  <c r="E81" i="47"/>
  <c r="D81" i="47"/>
  <c r="C81" i="47"/>
  <c r="F80" i="47"/>
  <c r="E80" i="47"/>
  <c r="D80" i="47"/>
  <c r="C80" i="47"/>
  <c r="F79" i="47"/>
  <c r="E79" i="47"/>
  <c r="D79" i="47"/>
  <c r="C79" i="47"/>
  <c r="F78" i="47"/>
  <c r="E78" i="47"/>
  <c r="D78" i="47"/>
  <c r="C78" i="47"/>
  <c r="F77" i="47"/>
  <c r="E77" i="47"/>
  <c r="D77" i="47"/>
  <c r="C77" i="47"/>
  <c r="F76" i="47"/>
  <c r="E76" i="47"/>
  <c r="D76" i="47"/>
  <c r="C76" i="47"/>
  <c r="F75" i="47"/>
  <c r="E75" i="47"/>
  <c r="D75" i="47"/>
  <c r="C75" i="47"/>
  <c r="F74" i="47"/>
  <c r="E74" i="47"/>
  <c r="D74" i="47"/>
  <c r="C74" i="47"/>
  <c r="F73" i="47"/>
  <c r="E73" i="47"/>
  <c r="D73" i="47"/>
  <c r="C73" i="47"/>
  <c r="F72" i="47"/>
  <c r="E72" i="47"/>
  <c r="D72" i="47"/>
  <c r="C72" i="47"/>
  <c r="F71" i="47"/>
  <c r="E71" i="47"/>
  <c r="D71" i="47"/>
  <c r="C71" i="47"/>
  <c r="F70" i="47"/>
  <c r="E70" i="47"/>
  <c r="D70" i="47"/>
  <c r="C70" i="47"/>
  <c r="F69" i="47"/>
  <c r="E69" i="47"/>
  <c r="D69" i="47"/>
  <c r="C69" i="47"/>
  <c r="F68" i="47"/>
  <c r="E68" i="47"/>
  <c r="D68" i="47"/>
  <c r="C68" i="47"/>
  <c r="F67" i="47"/>
  <c r="E67" i="47"/>
  <c r="D67" i="47"/>
  <c r="C67" i="47"/>
  <c r="F66" i="47"/>
  <c r="E66" i="47"/>
  <c r="D66" i="47"/>
  <c r="C66" i="47"/>
  <c r="F65" i="47"/>
  <c r="E65" i="47"/>
  <c r="D65" i="47"/>
  <c r="C65" i="47"/>
  <c r="F64" i="47"/>
  <c r="E64" i="47"/>
  <c r="D64" i="47"/>
  <c r="C64" i="47"/>
  <c r="F63" i="47"/>
  <c r="E63" i="47"/>
  <c r="D63" i="47"/>
  <c r="C63" i="47"/>
  <c r="F62" i="47"/>
  <c r="E62" i="47"/>
  <c r="D62" i="47"/>
  <c r="C62" i="47"/>
  <c r="F61" i="47"/>
  <c r="E61" i="47"/>
  <c r="D61" i="47"/>
  <c r="C61" i="47"/>
  <c r="F60" i="47"/>
  <c r="E60" i="47"/>
  <c r="D60" i="47"/>
  <c r="C60" i="47"/>
  <c r="F59" i="47"/>
  <c r="E59" i="47"/>
  <c r="D59" i="47"/>
  <c r="C59" i="47"/>
  <c r="F58" i="47"/>
  <c r="E58" i="47"/>
  <c r="D58" i="47"/>
  <c r="C58" i="47"/>
  <c r="F57" i="47"/>
  <c r="E57" i="47"/>
  <c r="D57" i="47"/>
  <c r="C57" i="47"/>
  <c r="F56" i="47"/>
  <c r="E56" i="47"/>
  <c r="D56" i="47"/>
  <c r="C56" i="47"/>
  <c r="F48" i="47"/>
  <c r="E48" i="47"/>
  <c r="D48" i="47"/>
  <c r="C48" i="47"/>
  <c r="F47" i="47"/>
  <c r="E47" i="47"/>
  <c r="D47" i="47"/>
  <c r="C47" i="47"/>
  <c r="F41" i="47"/>
  <c r="E41" i="47"/>
  <c r="D41" i="47"/>
  <c r="C41" i="47"/>
  <c r="F40" i="47"/>
  <c r="E40" i="47"/>
  <c r="D40" i="47"/>
  <c r="C40" i="47"/>
  <c r="F39" i="47"/>
  <c r="E39" i="47"/>
  <c r="D39" i="47"/>
  <c r="C39" i="47"/>
  <c r="F38" i="47"/>
  <c r="E38" i="47"/>
  <c r="D38" i="47"/>
  <c r="F24" i="47"/>
  <c r="E24" i="47"/>
  <c r="D24" i="47"/>
  <c r="C24" i="47"/>
  <c r="F23" i="47"/>
  <c r="E23" i="47"/>
  <c r="D23" i="47"/>
  <c r="C23" i="47"/>
  <c r="F22" i="47"/>
  <c r="E22" i="47"/>
  <c r="D22" i="47"/>
  <c r="C22" i="47"/>
  <c r="D31" i="47"/>
  <c r="D30" i="47"/>
  <c r="D29" i="47"/>
  <c r="F3" i="47"/>
  <c r="H12" i="47"/>
  <c r="D19" i="47"/>
  <c r="F19" i="47"/>
  <c r="I19" i="47"/>
  <c r="D27" i="47"/>
  <c r="F27" i="47"/>
  <c r="D35" i="47"/>
  <c r="F35" i="47"/>
  <c r="I35" i="47"/>
  <c r="D44" i="47"/>
  <c r="F53" i="47"/>
  <c r="A1" i="2"/>
  <c r="D9" i="39"/>
  <c r="E9" i="36"/>
  <c r="E9" i="33"/>
  <c r="F8" i="32"/>
  <c r="H49" i="32"/>
  <c r="D7" i="26"/>
  <c r="D9" i="45"/>
  <c r="G9" i="45" s="1"/>
  <c r="G38" i="42"/>
  <c r="D42" i="42"/>
  <c r="I39" i="42"/>
  <c r="F42" i="42"/>
  <c r="F7" i="42" s="1"/>
  <c r="H39" i="42"/>
  <c r="I78" i="28"/>
  <c r="G78" i="28"/>
  <c r="E33" i="71"/>
  <c r="E33" i="79" s="1"/>
  <c r="E88" i="47" l="1"/>
  <c r="C88" i="47"/>
  <c r="G11" i="30"/>
  <c r="G87" i="35"/>
  <c r="E35" i="47"/>
  <c r="I3" i="47"/>
  <c r="I25" i="38"/>
  <c r="H42" i="26"/>
  <c r="I25" i="33"/>
  <c r="H49" i="35"/>
  <c r="I53" i="47"/>
  <c r="D53" i="47"/>
  <c r="I44" i="47"/>
  <c r="E44" i="47"/>
  <c r="E53" i="47"/>
  <c r="E19" i="47"/>
  <c r="C27" i="84"/>
  <c r="D10" i="43" s="1"/>
  <c r="X82" i="83"/>
  <c r="X83" i="83" s="1"/>
  <c r="E11" i="47"/>
  <c r="C11" i="47"/>
  <c r="G87" i="43"/>
  <c r="G87" i="42"/>
  <c r="G87" i="41"/>
  <c r="G87" i="39"/>
  <c r="G87" i="40"/>
  <c r="G87" i="38"/>
  <c r="G87" i="46"/>
  <c r="G87" i="37"/>
  <c r="G87" i="36"/>
  <c r="G87" i="33"/>
  <c r="G87" i="34"/>
  <c r="G87" i="32"/>
  <c r="G87" i="31"/>
  <c r="G87" i="45"/>
  <c r="E9" i="47"/>
  <c r="G87" i="30"/>
  <c r="C9" i="47"/>
  <c r="C8" i="47"/>
  <c r="C7" i="47"/>
  <c r="C6" i="47"/>
  <c r="G87" i="26"/>
  <c r="G87" i="29"/>
  <c r="G87" i="25"/>
  <c r="G87" i="2"/>
  <c r="C19" i="47"/>
  <c r="C44" i="47"/>
  <c r="E3" i="47"/>
  <c r="C53" i="47"/>
  <c r="E27" i="47"/>
  <c r="C27" i="47"/>
  <c r="C10" i="47"/>
  <c r="BZ30" i="73"/>
  <c r="G55" i="76"/>
  <c r="G87" i="27"/>
  <c r="G87" i="44"/>
  <c r="G87" i="28"/>
  <c r="G11" i="44"/>
  <c r="I8" i="28"/>
  <c r="H31" i="2"/>
  <c r="G11" i="2"/>
  <c r="I85" i="47"/>
  <c r="H49" i="45"/>
  <c r="C84" i="78"/>
  <c r="H11" i="27"/>
  <c r="I11" i="33"/>
  <c r="I25" i="45"/>
  <c r="I87" i="2"/>
  <c r="H25" i="36"/>
  <c r="G49" i="33"/>
  <c r="F6" i="45"/>
  <c r="I6" i="45" s="1"/>
  <c r="G11" i="46"/>
  <c r="C26" i="84"/>
  <c r="BX31" i="73"/>
  <c r="G56" i="76" s="1"/>
  <c r="I49" i="43"/>
  <c r="I87" i="44"/>
  <c r="I87" i="39"/>
  <c r="I87" i="33"/>
  <c r="H42" i="31"/>
  <c r="I49" i="26"/>
  <c r="I87" i="41"/>
  <c r="H9" i="35"/>
  <c r="H29" i="25"/>
  <c r="H25" i="28"/>
  <c r="H49" i="36"/>
  <c r="H87" i="33"/>
  <c r="G49" i="31"/>
  <c r="H87" i="25"/>
  <c r="H7" i="25"/>
  <c r="G8" i="2"/>
  <c r="E14" i="38"/>
  <c r="H11" i="43"/>
  <c r="H11" i="38"/>
  <c r="B83" i="83"/>
  <c r="F9" i="42"/>
  <c r="F13" i="42" s="1"/>
  <c r="H25" i="39"/>
  <c r="F9" i="40"/>
  <c r="I9" i="40" s="1"/>
  <c r="I87" i="38"/>
  <c r="I25" i="46"/>
  <c r="I49" i="37"/>
  <c r="H42" i="36"/>
  <c r="I25" i="36"/>
  <c r="H25" i="43"/>
  <c r="H49" i="39"/>
  <c r="E6" i="39"/>
  <c r="H6" i="39" s="1"/>
  <c r="G49" i="38"/>
  <c r="G49" i="46"/>
  <c r="H25" i="37"/>
  <c r="H49" i="37"/>
  <c r="I49" i="35"/>
  <c r="H8" i="35"/>
  <c r="H6" i="35"/>
  <c r="G25" i="33"/>
  <c r="H7" i="33"/>
  <c r="H42" i="33"/>
  <c r="H25" i="33"/>
  <c r="H87" i="34"/>
  <c r="E13" i="32"/>
  <c r="G8" i="31"/>
  <c r="H6" i="31"/>
  <c r="E13" i="31"/>
  <c r="C13" i="31"/>
  <c r="H9" i="45"/>
  <c r="G25" i="45"/>
  <c r="H87" i="45"/>
  <c r="H25" i="45"/>
  <c r="G49" i="30"/>
  <c r="H49" i="30"/>
  <c r="H42" i="30"/>
  <c r="G7" i="30"/>
  <c r="G6" i="30"/>
  <c r="I42" i="26"/>
  <c r="F7" i="26"/>
  <c r="H7" i="26" s="1"/>
  <c r="G8" i="26"/>
  <c r="G9" i="26"/>
  <c r="G7" i="26"/>
  <c r="H25" i="26"/>
  <c r="H6" i="26"/>
  <c r="I87" i="27"/>
  <c r="G6" i="27"/>
  <c r="C49" i="47"/>
  <c r="H29" i="29"/>
  <c r="F9" i="28"/>
  <c r="F13" i="28" s="1"/>
  <c r="G49" i="28"/>
  <c r="H6" i="28"/>
  <c r="H31" i="28"/>
  <c r="H49" i="25"/>
  <c r="C25" i="47"/>
  <c r="I42" i="2"/>
  <c r="H42" i="2"/>
  <c r="H87" i="2"/>
  <c r="E49" i="47"/>
  <c r="E42" i="47"/>
  <c r="G7" i="2"/>
  <c r="G6" i="2"/>
  <c r="C22" i="84"/>
  <c r="D10" i="40" s="1"/>
  <c r="C8" i="84"/>
  <c r="D10" i="29" s="1"/>
  <c r="D14" i="29" s="1"/>
  <c r="C23" i="84"/>
  <c r="D10" i="39" s="1"/>
  <c r="C24" i="84"/>
  <c r="D10" i="41" s="1"/>
  <c r="C9" i="84"/>
  <c r="C21" i="84"/>
  <c r="D10" i="38" s="1"/>
  <c r="C25" i="84"/>
  <c r="D10" i="42" s="1"/>
  <c r="C19" i="84"/>
  <c r="D10" i="37" s="1"/>
  <c r="C17" i="84"/>
  <c r="D10" i="35" s="1"/>
  <c r="D14" i="35" s="1"/>
  <c r="C13" i="84"/>
  <c r="D10" i="31" s="1"/>
  <c r="D14" i="31" s="1"/>
  <c r="G9" i="39"/>
  <c r="I25" i="41"/>
  <c r="H49" i="43"/>
  <c r="I25" i="43"/>
  <c r="I42" i="44"/>
  <c r="I42" i="42"/>
  <c r="D7" i="42"/>
  <c r="G7" i="42" s="1"/>
  <c r="I25" i="42"/>
  <c r="I87" i="40"/>
  <c r="I7" i="40"/>
  <c r="I42" i="38"/>
  <c r="I25" i="37"/>
  <c r="D6" i="37"/>
  <c r="G6" i="37" s="1"/>
  <c r="G49" i="35"/>
  <c r="H25" i="35"/>
  <c r="I25" i="35"/>
  <c r="I42" i="32"/>
  <c r="I7" i="32"/>
  <c r="H8" i="43"/>
  <c r="G49" i="43"/>
  <c r="H6" i="43"/>
  <c r="D7" i="44"/>
  <c r="I7" i="44" s="1"/>
  <c r="H8" i="44"/>
  <c r="G42" i="44"/>
  <c r="H25" i="42"/>
  <c r="H7" i="42"/>
  <c r="E6" i="42"/>
  <c r="E13" i="42" s="1"/>
  <c r="D9" i="41"/>
  <c r="I9" i="41" s="1"/>
  <c r="H87" i="41"/>
  <c r="H8" i="41"/>
  <c r="E13" i="41"/>
  <c r="H25" i="41"/>
  <c r="G25" i="41"/>
  <c r="I49" i="39"/>
  <c r="G49" i="39"/>
  <c r="I25" i="40"/>
  <c r="H8" i="40"/>
  <c r="H49" i="40"/>
  <c r="H7" i="40"/>
  <c r="H42" i="40"/>
  <c r="H25" i="40"/>
  <c r="D7" i="38"/>
  <c r="I7" i="38" s="1"/>
  <c r="H42" i="38"/>
  <c r="C13" i="38"/>
  <c r="G6" i="46"/>
  <c r="G7" i="46"/>
  <c r="H7" i="46"/>
  <c r="H42" i="46"/>
  <c r="G25" i="46"/>
  <c r="H9" i="37"/>
  <c r="G25" i="37"/>
  <c r="F8" i="36"/>
  <c r="H8" i="36" s="1"/>
  <c r="F6" i="36"/>
  <c r="I6" i="36" s="1"/>
  <c r="H7" i="36"/>
  <c r="G25" i="36"/>
  <c r="G42" i="35"/>
  <c r="G9" i="35"/>
  <c r="G25" i="35"/>
  <c r="G8" i="35"/>
  <c r="G7" i="35"/>
  <c r="G9" i="33"/>
  <c r="H6" i="33"/>
  <c r="H9" i="33"/>
  <c r="E13" i="33"/>
  <c r="C13" i="33"/>
  <c r="G8" i="33"/>
  <c r="G42" i="33"/>
  <c r="G6" i="33"/>
  <c r="G8" i="34"/>
  <c r="I42" i="34"/>
  <c r="H7" i="34"/>
  <c r="F9" i="34"/>
  <c r="H9" i="34" s="1"/>
  <c r="H49" i="34"/>
  <c r="C13" i="34"/>
  <c r="G49" i="34"/>
  <c r="E13" i="34"/>
  <c r="H42" i="34"/>
  <c r="G42" i="34"/>
  <c r="H6" i="34"/>
  <c r="H25" i="34"/>
  <c r="G25" i="34"/>
  <c r="G49" i="32"/>
  <c r="I49" i="32"/>
  <c r="H42" i="32"/>
  <c r="H8" i="32"/>
  <c r="C13" i="32"/>
  <c r="G42" i="32"/>
  <c r="G7" i="32"/>
  <c r="G25" i="32"/>
  <c r="H25" i="31"/>
  <c r="G25" i="31"/>
  <c r="H9" i="31"/>
  <c r="G42" i="31"/>
  <c r="I87" i="45"/>
  <c r="I9" i="45"/>
  <c r="I49" i="45"/>
  <c r="H8" i="45"/>
  <c r="D8" i="45"/>
  <c r="I8" i="45" s="1"/>
  <c r="I42" i="45"/>
  <c r="D7" i="45"/>
  <c r="I7" i="45" s="1"/>
  <c r="F25" i="47"/>
  <c r="H7" i="45"/>
  <c r="H42" i="45"/>
  <c r="G42" i="45"/>
  <c r="G49" i="45"/>
  <c r="G6" i="45"/>
  <c r="I49" i="30"/>
  <c r="F7" i="30"/>
  <c r="H7" i="30" s="1"/>
  <c r="G42" i="30"/>
  <c r="H87" i="26"/>
  <c r="G25" i="30"/>
  <c r="H87" i="30"/>
  <c r="H8" i="30"/>
  <c r="H25" i="30"/>
  <c r="G25" i="26"/>
  <c r="G49" i="26"/>
  <c r="G42" i="26"/>
  <c r="F9" i="27"/>
  <c r="H9" i="27" s="1"/>
  <c r="H87" i="27"/>
  <c r="I49" i="27"/>
  <c r="I25" i="27"/>
  <c r="I6" i="27"/>
  <c r="H25" i="27"/>
  <c r="H42" i="27"/>
  <c r="G49" i="27"/>
  <c r="H8" i="27"/>
  <c r="H7" i="27"/>
  <c r="H49" i="27"/>
  <c r="G9" i="27"/>
  <c r="G8" i="27"/>
  <c r="G42" i="27"/>
  <c r="H6" i="27"/>
  <c r="G25" i="27"/>
  <c r="G42" i="29"/>
  <c r="G9" i="29"/>
  <c r="H49" i="29"/>
  <c r="G49" i="29"/>
  <c r="I42" i="29"/>
  <c r="H8" i="29"/>
  <c r="H42" i="29"/>
  <c r="H7" i="29"/>
  <c r="H30" i="29"/>
  <c r="G6" i="29"/>
  <c r="G25" i="29"/>
  <c r="H31" i="29"/>
  <c r="E30" i="47"/>
  <c r="I87" i="28"/>
  <c r="H87" i="28"/>
  <c r="I49" i="28"/>
  <c r="G42" i="28"/>
  <c r="I25" i="28"/>
  <c r="G25" i="28"/>
  <c r="G7" i="28"/>
  <c r="I42" i="28"/>
  <c r="D9" i="28"/>
  <c r="H42" i="28"/>
  <c r="H29" i="28"/>
  <c r="H8" i="28"/>
  <c r="H49" i="28"/>
  <c r="H7" i="28"/>
  <c r="E31" i="47"/>
  <c r="E29" i="47"/>
  <c r="H30" i="28"/>
  <c r="H42" i="25"/>
  <c r="H30" i="25"/>
  <c r="H25" i="25"/>
  <c r="G25" i="25"/>
  <c r="G49" i="25"/>
  <c r="F8" i="25"/>
  <c r="H8" i="25" s="1"/>
  <c r="G42" i="25"/>
  <c r="H31" i="25"/>
  <c r="H29" i="76"/>
  <c r="G11" i="40"/>
  <c r="E14" i="43"/>
  <c r="G11" i="25"/>
  <c r="I11" i="25"/>
  <c r="E14" i="46"/>
  <c r="E14" i="41"/>
  <c r="E14" i="40"/>
  <c r="H11" i="35"/>
  <c r="H11" i="29"/>
  <c r="E14" i="44"/>
  <c r="E14" i="39"/>
  <c r="E14" i="36"/>
  <c r="H11" i="33"/>
  <c r="H11" i="45"/>
  <c r="G11" i="32"/>
  <c r="I11" i="32"/>
  <c r="G11" i="28"/>
  <c r="G11" i="45"/>
  <c r="G11" i="33"/>
  <c r="I11" i="30"/>
  <c r="G11" i="26"/>
  <c r="I11" i="26"/>
  <c r="I11" i="28"/>
  <c r="D14" i="36"/>
  <c r="G11" i="37"/>
  <c r="G11" i="39"/>
  <c r="D11" i="47"/>
  <c r="C14" i="33"/>
  <c r="G11" i="43"/>
  <c r="E10" i="32"/>
  <c r="E14" i="32" s="1"/>
  <c r="C14" i="32"/>
  <c r="C14" i="36"/>
  <c r="C83" i="83"/>
  <c r="D10" i="2"/>
  <c r="F10" i="2" s="1"/>
  <c r="D10" i="45"/>
  <c r="F10" i="45" s="1"/>
  <c r="F14" i="45" s="1"/>
  <c r="D10" i="33"/>
  <c r="F10" i="33" s="1"/>
  <c r="F14" i="33" s="1"/>
  <c r="G10" i="25"/>
  <c r="D10" i="26"/>
  <c r="G10" i="26" s="1"/>
  <c r="D10" i="32"/>
  <c r="F10" i="32" s="1"/>
  <c r="I10" i="32" s="1"/>
  <c r="D10" i="28"/>
  <c r="G10" i="28" s="1"/>
  <c r="D10" i="30"/>
  <c r="F10" i="30" s="1"/>
  <c r="I10" i="30" s="1"/>
  <c r="D10" i="34"/>
  <c r="F10" i="34" s="1"/>
  <c r="F14" i="34" s="1"/>
  <c r="I11" i="27"/>
  <c r="H11" i="32"/>
  <c r="H11" i="30"/>
  <c r="I28" i="84"/>
  <c r="I11" i="45"/>
  <c r="H11" i="31"/>
  <c r="I11" i="46"/>
  <c r="H11" i="46"/>
  <c r="I11" i="41"/>
  <c r="H11" i="41"/>
  <c r="I11" i="36"/>
  <c r="H11" i="36"/>
  <c r="I11" i="40"/>
  <c r="H11" i="40"/>
  <c r="H11" i="44"/>
  <c r="I11" i="44"/>
  <c r="I11" i="43"/>
  <c r="H11" i="42"/>
  <c r="F8" i="2"/>
  <c r="I8" i="2" s="1"/>
  <c r="I49" i="2"/>
  <c r="F7" i="2"/>
  <c r="H7" i="2" s="1"/>
  <c r="F9" i="2"/>
  <c r="H9" i="2" s="1"/>
  <c r="G49" i="2"/>
  <c r="G42" i="2"/>
  <c r="H30" i="2"/>
  <c r="H29" i="2"/>
  <c r="H6" i="2"/>
  <c r="H25" i="2"/>
  <c r="G8" i="29"/>
  <c r="I8" i="29"/>
  <c r="I49" i="29"/>
  <c r="I11" i="29"/>
  <c r="I11" i="42"/>
  <c r="I11" i="39"/>
  <c r="I11" i="38"/>
  <c r="I11" i="37"/>
  <c r="I11" i="35"/>
  <c r="I11" i="34"/>
  <c r="I11" i="31"/>
  <c r="G11" i="27"/>
  <c r="G11" i="31"/>
  <c r="G11" i="35"/>
  <c r="G11" i="38"/>
  <c r="G11" i="42"/>
  <c r="H11" i="37"/>
  <c r="H11" i="39"/>
  <c r="H11" i="34"/>
  <c r="F11" i="47"/>
  <c r="H11" i="25"/>
  <c r="H11" i="26"/>
  <c r="I11" i="2"/>
  <c r="H11" i="2"/>
  <c r="BQ33" i="73"/>
  <c r="J29" i="72"/>
  <c r="I83" i="83"/>
  <c r="C14" i="34"/>
  <c r="E10" i="34"/>
  <c r="B95" i="83"/>
  <c r="E14" i="33"/>
  <c r="C14" i="44"/>
  <c r="C14" i="46"/>
  <c r="H83" i="83"/>
  <c r="C14" i="43"/>
  <c r="C14" i="39"/>
  <c r="B91" i="83"/>
  <c r="C14" i="40"/>
  <c r="C14" i="41"/>
  <c r="B107" i="83"/>
  <c r="B103" i="83"/>
  <c r="B102" i="83"/>
  <c r="B100" i="83"/>
  <c r="B97" i="83"/>
  <c r="B93" i="83"/>
  <c r="B92" i="83"/>
  <c r="B90" i="83"/>
  <c r="BX29" i="73"/>
  <c r="D10" i="27"/>
  <c r="F10" i="27" s="1"/>
  <c r="H10" i="27" s="1"/>
  <c r="B109" i="83"/>
  <c r="B108" i="83"/>
  <c r="B101" i="83"/>
  <c r="E83" i="83"/>
  <c r="D10" i="46"/>
  <c r="B105" i="83"/>
  <c r="B98" i="83"/>
  <c r="B104" i="83"/>
  <c r="B88" i="83"/>
  <c r="G10" i="36"/>
  <c r="F10" i="36"/>
  <c r="I10" i="36" s="1"/>
  <c r="D10" i="44"/>
  <c r="BU33" i="73"/>
  <c r="BV33" i="73"/>
  <c r="D83" i="83"/>
  <c r="BX32" i="73"/>
  <c r="G57" i="76" s="1"/>
  <c r="BS33" i="73"/>
  <c r="B106" i="83"/>
  <c r="B99" i="83"/>
  <c r="B96" i="83"/>
  <c r="B94" i="83"/>
  <c r="B89" i="83"/>
  <c r="E14" i="42"/>
  <c r="E14" i="31"/>
  <c r="H11" i="28"/>
  <c r="C14" i="42"/>
  <c r="C14" i="31"/>
  <c r="G11" i="36"/>
  <c r="C14" i="38"/>
  <c r="G11" i="41"/>
  <c r="G11" i="29"/>
  <c r="D8" i="43"/>
  <c r="I8" i="43" s="1"/>
  <c r="I7" i="43"/>
  <c r="I42" i="43"/>
  <c r="G7" i="43"/>
  <c r="G42" i="43"/>
  <c r="G25" i="43"/>
  <c r="F9" i="44"/>
  <c r="H9" i="44" s="1"/>
  <c r="H87" i="44"/>
  <c r="I49" i="44"/>
  <c r="I8" i="44"/>
  <c r="I87" i="42"/>
  <c r="H87" i="42"/>
  <c r="I49" i="42"/>
  <c r="I8" i="41"/>
  <c r="I49" i="41"/>
  <c r="H42" i="41"/>
  <c r="I42" i="41"/>
  <c r="I7" i="41"/>
  <c r="G7" i="41"/>
  <c r="F6" i="41"/>
  <c r="I6" i="41" s="1"/>
  <c r="G6" i="41"/>
  <c r="H7" i="39"/>
  <c r="I7" i="39"/>
  <c r="H42" i="39"/>
  <c r="I42" i="39"/>
  <c r="G25" i="39"/>
  <c r="G9" i="40"/>
  <c r="G7" i="40"/>
  <c r="I42" i="40"/>
  <c r="I6" i="40"/>
  <c r="I49" i="38"/>
  <c r="D8" i="38"/>
  <c r="I6" i="38"/>
  <c r="I87" i="46"/>
  <c r="F9" i="46"/>
  <c r="H9" i="46" s="1"/>
  <c r="I8" i="46"/>
  <c r="G8" i="46"/>
  <c r="I49" i="46"/>
  <c r="I42" i="46"/>
  <c r="I7" i="46"/>
  <c r="G42" i="46"/>
  <c r="I6" i="46"/>
  <c r="I87" i="37"/>
  <c r="I9" i="37"/>
  <c r="G49" i="37"/>
  <c r="D8" i="37"/>
  <c r="I42" i="37"/>
  <c r="F9" i="36"/>
  <c r="H9" i="36" s="1"/>
  <c r="I87" i="36"/>
  <c r="I7" i="36"/>
  <c r="I42" i="36"/>
  <c r="G7" i="36"/>
  <c r="I8" i="35"/>
  <c r="I7" i="35"/>
  <c r="H7" i="35"/>
  <c r="H42" i="35"/>
  <c r="I42" i="35"/>
  <c r="I6" i="35"/>
  <c r="G6" i="35"/>
  <c r="I9" i="33"/>
  <c r="F13" i="33"/>
  <c r="H8" i="33"/>
  <c r="I49" i="33"/>
  <c r="H49" i="33"/>
  <c r="I8" i="33"/>
  <c r="G7" i="33"/>
  <c r="I7" i="33"/>
  <c r="I42" i="33"/>
  <c r="I6" i="33"/>
  <c r="D13" i="33"/>
  <c r="I87" i="34"/>
  <c r="D9" i="34"/>
  <c r="D13" i="34" s="1"/>
  <c r="F8" i="34"/>
  <c r="H8" i="34" s="1"/>
  <c r="I49" i="34"/>
  <c r="I7" i="34"/>
  <c r="G7" i="34"/>
  <c r="I6" i="34"/>
  <c r="I25" i="34"/>
  <c r="G6" i="34"/>
  <c r="I76" i="47"/>
  <c r="F9" i="32"/>
  <c r="H9" i="32" s="1"/>
  <c r="G9" i="32"/>
  <c r="I87" i="32"/>
  <c r="I8" i="32"/>
  <c r="G8" i="32"/>
  <c r="D13" i="32"/>
  <c r="H7" i="32"/>
  <c r="H6" i="32"/>
  <c r="I6" i="32"/>
  <c r="H25" i="32"/>
  <c r="I25" i="32"/>
  <c r="G6" i="32"/>
  <c r="H87" i="31"/>
  <c r="I9" i="31"/>
  <c r="G9" i="31"/>
  <c r="I87" i="31"/>
  <c r="H8" i="31"/>
  <c r="I8" i="31"/>
  <c r="H49" i="31"/>
  <c r="I49" i="31"/>
  <c r="H7" i="31"/>
  <c r="F13" i="31"/>
  <c r="I42" i="31"/>
  <c r="D7" i="31"/>
  <c r="D13" i="31" s="1"/>
  <c r="I6" i="31"/>
  <c r="G6" i="31"/>
  <c r="I25" i="31"/>
  <c r="F9" i="30"/>
  <c r="H9" i="30" s="1"/>
  <c r="I87" i="30"/>
  <c r="G9" i="30"/>
  <c r="G8" i="30"/>
  <c r="D13" i="30"/>
  <c r="I8" i="30"/>
  <c r="I42" i="30"/>
  <c r="I25" i="30"/>
  <c r="F6" i="30"/>
  <c r="F9" i="26"/>
  <c r="I87" i="26"/>
  <c r="H8" i="26"/>
  <c r="I8" i="26"/>
  <c r="H49" i="26"/>
  <c r="H22" i="47"/>
  <c r="H23" i="47"/>
  <c r="H24" i="47"/>
  <c r="I6" i="26"/>
  <c r="G6" i="26"/>
  <c r="D13" i="26"/>
  <c r="I25" i="26"/>
  <c r="I61" i="47"/>
  <c r="I79" i="47"/>
  <c r="I8" i="27"/>
  <c r="D13" i="27"/>
  <c r="I7" i="27"/>
  <c r="G7" i="27"/>
  <c r="I42" i="27"/>
  <c r="F9" i="29"/>
  <c r="I87" i="29"/>
  <c r="H87" i="29"/>
  <c r="I7" i="29"/>
  <c r="G7" i="29"/>
  <c r="F6" i="29"/>
  <c r="I6" i="29" s="1"/>
  <c r="I25" i="29"/>
  <c r="D13" i="29"/>
  <c r="G8" i="28"/>
  <c r="I7" i="28"/>
  <c r="I6" i="28"/>
  <c r="G6" i="28"/>
  <c r="F9" i="25"/>
  <c r="H9" i="25" s="1"/>
  <c r="I87" i="25"/>
  <c r="G9" i="25"/>
  <c r="G8" i="25"/>
  <c r="I49" i="25"/>
  <c r="I7" i="25"/>
  <c r="G7" i="25"/>
  <c r="I42" i="25"/>
  <c r="H6" i="25"/>
  <c r="I25" i="25"/>
  <c r="I6" i="25"/>
  <c r="G6" i="25"/>
  <c r="D9" i="2"/>
  <c r="D13" i="2" s="1"/>
  <c r="I6" i="2"/>
  <c r="I25" i="2"/>
  <c r="G25" i="2"/>
  <c r="I6" i="43"/>
  <c r="G6" i="43"/>
  <c r="I9" i="43"/>
  <c r="G9" i="43"/>
  <c r="F13" i="43"/>
  <c r="I87" i="43"/>
  <c r="H9" i="43"/>
  <c r="H87" i="43"/>
  <c r="H42" i="43"/>
  <c r="E7" i="43"/>
  <c r="E7" i="47" s="1"/>
  <c r="C13" i="43"/>
  <c r="H6" i="44"/>
  <c r="G6" i="44"/>
  <c r="I6" i="44"/>
  <c r="G25" i="44"/>
  <c r="H49" i="44"/>
  <c r="H25" i="44"/>
  <c r="G8" i="44"/>
  <c r="I25" i="44"/>
  <c r="G49" i="44"/>
  <c r="G9" i="44"/>
  <c r="C13" i="44"/>
  <c r="H7" i="44"/>
  <c r="E13" i="44"/>
  <c r="H42" i="44"/>
  <c r="G9" i="42"/>
  <c r="I6" i="42"/>
  <c r="H8" i="42"/>
  <c r="G49" i="42"/>
  <c r="D8" i="42"/>
  <c r="I8" i="42" s="1"/>
  <c r="H63" i="47"/>
  <c r="H77" i="47"/>
  <c r="G25" i="42"/>
  <c r="G42" i="42"/>
  <c r="H42" i="42"/>
  <c r="H49" i="42"/>
  <c r="G6" i="42"/>
  <c r="C13" i="42"/>
  <c r="H7" i="41"/>
  <c r="G42" i="41"/>
  <c r="G49" i="41"/>
  <c r="H49" i="41"/>
  <c r="H9" i="41"/>
  <c r="G8" i="41"/>
  <c r="C13" i="41"/>
  <c r="I8" i="39"/>
  <c r="G8" i="39"/>
  <c r="I6" i="39"/>
  <c r="D13" i="39"/>
  <c r="G38" i="47"/>
  <c r="H87" i="39"/>
  <c r="H8" i="39"/>
  <c r="F9" i="39"/>
  <c r="H9" i="39" s="1"/>
  <c r="I38" i="47"/>
  <c r="I25" i="39"/>
  <c r="F30" i="47"/>
  <c r="G7" i="39"/>
  <c r="G42" i="39"/>
  <c r="C13" i="39"/>
  <c r="G6" i="39"/>
  <c r="I8" i="40"/>
  <c r="D13" i="40"/>
  <c r="G42" i="40"/>
  <c r="F31" i="47"/>
  <c r="I49" i="40"/>
  <c r="H87" i="40"/>
  <c r="I80" i="47"/>
  <c r="G49" i="40"/>
  <c r="G25" i="40"/>
  <c r="G8" i="40"/>
  <c r="G29" i="47"/>
  <c r="E13" i="40"/>
  <c r="H6" i="40"/>
  <c r="G6" i="40"/>
  <c r="C13" i="40"/>
  <c r="F13" i="38"/>
  <c r="H49" i="38"/>
  <c r="G25" i="38"/>
  <c r="H9" i="38"/>
  <c r="H6" i="38"/>
  <c r="G42" i="38"/>
  <c r="H87" i="38"/>
  <c r="F42" i="47"/>
  <c r="D9" i="38"/>
  <c r="I22" i="47"/>
  <c r="I47" i="47"/>
  <c r="I63" i="47"/>
  <c r="I72" i="47"/>
  <c r="I78" i="47"/>
  <c r="I83" i="47"/>
  <c r="H25" i="38"/>
  <c r="H7" i="38"/>
  <c r="H8" i="38"/>
  <c r="E13" i="38"/>
  <c r="G6" i="38"/>
  <c r="G24" i="47"/>
  <c r="G9" i="46"/>
  <c r="D13" i="46"/>
  <c r="D49" i="47"/>
  <c r="I58" i="47"/>
  <c r="I73" i="47"/>
  <c r="I82" i="47"/>
  <c r="D25" i="47"/>
  <c r="I41" i="47"/>
  <c r="G47" i="47"/>
  <c r="G48" i="47"/>
  <c r="G56" i="47"/>
  <c r="G71" i="47"/>
  <c r="H49" i="46"/>
  <c r="H87" i="46"/>
  <c r="H64" i="47"/>
  <c r="H71" i="47"/>
  <c r="H79" i="47"/>
  <c r="H86" i="47"/>
  <c r="H59" i="47"/>
  <c r="H69" i="47"/>
  <c r="H72" i="47"/>
  <c r="H81" i="47"/>
  <c r="H85" i="47"/>
  <c r="C13" i="46"/>
  <c r="G79" i="47"/>
  <c r="E8" i="46"/>
  <c r="H8" i="46" s="1"/>
  <c r="H39" i="47"/>
  <c r="H41" i="47"/>
  <c r="G30" i="47"/>
  <c r="H6" i="46"/>
  <c r="H25" i="46"/>
  <c r="G9" i="37"/>
  <c r="H6" i="37"/>
  <c r="F13" i="37"/>
  <c r="I7" i="37"/>
  <c r="I56" i="47"/>
  <c r="G31" i="47"/>
  <c r="I24" i="47"/>
  <c r="F29" i="47"/>
  <c r="H56" i="47"/>
  <c r="I23" i="47"/>
  <c r="I57" i="47"/>
  <c r="I59" i="47"/>
  <c r="I60" i="47"/>
  <c r="I62" i="47"/>
  <c r="I65" i="47"/>
  <c r="I66" i="47"/>
  <c r="I67" i="47"/>
  <c r="I69" i="47"/>
  <c r="I70" i="47"/>
  <c r="I71" i="47"/>
  <c r="I77" i="47"/>
  <c r="I81" i="47"/>
  <c r="I86" i="47"/>
  <c r="I87" i="47"/>
  <c r="G42" i="37"/>
  <c r="D6" i="47"/>
  <c r="G59" i="47"/>
  <c r="G60" i="47"/>
  <c r="G22" i="47"/>
  <c r="D42" i="47"/>
  <c r="G40" i="47"/>
  <c r="G41" i="47"/>
  <c r="H58" i="47"/>
  <c r="H60" i="47"/>
  <c r="H61" i="47"/>
  <c r="H65" i="47"/>
  <c r="H66" i="47"/>
  <c r="H67" i="47"/>
  <c r="H70" i="47"/>
  <c r="H75" i="47"/>
  <c r="H76" i="47"/>
  <c r="H80" i="47"/>
  <c r="H82" i="47"/>
  <c r="H87" i="47"/>
  <c r="H87" i="37"/>
  <c r="H57" i="47"/>
  <c r="H62" i="47"/>
  <c r="H68" i="47"/>
  <c r="H73" i="47"/>
  <c r="H74" i="47"/>
  <c r="H78" i="47"/>
  <c r="H83" i="47"/>
  <c r="H7" i="37"/>
  <c r="H42" i="37"/>
  <c r="G7" i="37"/>
  <c r="C42" i="47"/>
  <c r="G39" i="47"/>
  <c r="E25" i="47"/>
  <c r="G23" i="47"/>
  <c r="D8" i="36"/>
  <c r="G8" i="36" s="1"/>
  <c r="I49" i="36"/>
  <c r="H40" i="47"/>
  <c r="I40" i="47"/>
  <c r="G64" i="47"/>
  <c r="I64" i="47"/>
  <c r="I68" i="47"/>
  <c r="G68" i="47"/>
  <c r="I74" i="47"/>
  <c r="G74" i="47"/>
  <c r="I75" i="47"/>
  <c r="G75" i="47"/>
  <c r="I39" i="47"/>
  <c r="H87" i="36"/>
  <c r="H47" i="47"/>
  <c r="F49" i="47"/>
  <c r="H48" i="47"/>
  <c r="I48" i="47"/>
  <c r="G42" i="36"/>
  <c r="G49" i="36"/>
  <c r="H38" i="47"/>
  <c r="G57" i="47"/>
  <c r="G58" i="47"/>
  <c r="G61" i="47"/>
  <c r="G62" i="47"/>
  <c r="G63" i="47"/>
  <c r="G65" i="47"/>
  <c r="G66" i="47"/>
  <c r="G67" i="47"/>
  <c r="G69" i="47"/>
  <c r="G70" i="47"/>
  <c r="G72" i="47"/>
  <c r="G73" i="47"/>
  <c r="G76" i="47"/>
  <c r="G77" i="47"/>
  <c r="G78" i="47"/>
  <c r="G80" i="47"/>
  <c r="G81" i="47"/>
  <c r="G82" i="47"/>
  <c r="G6" i="36"/>
  <c r="E13" i="36"/>
  <c r="G9" i="36"/>
  <c r="C13" i="36"/>
  <c r="G88" i="47" l="1"/>
  <c r="H6" i="45"/>
  <c r="F13" i="45"/>
  <c r="H8" i="37"/>
  <c r="E6" i="47"/>
  <c r="D14" i="30"/>
  <c r="C14" i="47"/>
  <c r="E8" i="47"/>
  <c r="C13" i="47"/>
  <c r="E10" i="47"/>
  <c r="E14" i="47" s="1"/>
  <c r="C15" i="36"/>
  <c r="BZ29" i="73"/>
  <c r="G54" i="76"/>
  <c r="G111" i="76" s="1"/>
  <c r="I9" i="42"/>
  <c r="I6" i="37"/>
  <c r="G14" i="25"/>
  <c r="E13" i="39"/>
  <c r="E15" i="39" s="1"/>
  <c r="F13" i="35"/>
  <c r="H13" i="35" s="1"/>
  <c r="H6" i="36"/>
  <c r="E15" i="32"/>
  <c r="F10" i="26"/>
  <c r="I10" i="26" s="1"/>
  <c r="H9" i="42"/>
  <c r="D13" i="43"/>
  <c r="I7" i="42"/>
  <c r="H9" i="40"/>
  <c r="F13" i="40"/>
  <c r="H13" i="40" s="1"/>
  <c r="I9" i="27"/>
  <c r="H6" i="41"/>
  <c r="C15" i="33"/>
  <c r="C15" i="31"/>
  <c r="F13" i="41"/>
  <c r="H13" i="41" s="1"/>
  <c r="I9" i="39"/>
  <c r="D7" i="47"/>
  <c r="G7" i="47" s="1"/>
  <c r="G7" i="44"/>
  <c r="G13" i="44" s="1"/>
  <c r="G13" i="40"/>
  <c r="F13" i="46"/>
  <c r="E15" i="33"/>
  <c r="H42" i="47"/>
  <c r="C15" i="32"/>
  <c r="G8" i="45"/>
  <c r="D13" i="45"/>
  <c r="I7" i="26"/>
  <c r="G13" i="26"/>
  <c r="G13" i="29"/>
  <c r="H9" i="28"/>
  <c r="I9" i="28"/>
  <c r="H8" i="2"/>
  <c r="F13" i="2"/>
  <c r="H13" i="2" s="1"/>
  <c r="H31" i="47"/>
  <c r="G10" i="42"/>
  <c r="G14" i="42" s="1"/>
  <c r="D14" i="42"/>
  <c r="F10" i="42"/>
  <c r="F14" i="42" s="1"/>
  <c r="F15" i="42" s="1"/>
  <c r="D14" i="38"/>
  <c r="F10" i="38"/>
  <c r="I10" i="38" s="1"/>
  <c r="G10" i="38"/>
  <c r="G14" i="38" s="1"/>
  <c r="D14" i="39"/>
  <c r="D15" i="39" s="1"/>
  <c r="G10" i="39"/>
  <c r="G14" i="39" s="1"/>
  <c r="F10" i="39"/>
  <c r="I10" i="39" s="1"/>
  <c r="G10" i="37"/>
  <c r="G14" i="37" s="1"/>
  <c r="D14" i="37"/>
  <c r="F10" i="37"/>
  <c r="I10" i="37" s="1"/>
  <c r="D14" i="41"/>
  <c r="F10" i="41"/>
  <c r="I10" i="41" s="1"/>
  <c r="G10" i="41"/>
  <c r="G14" i="41" s="1"/>
  <c r="D14" i="40"/>
  <c r="D15" i="40" s="1"/>
  <c r="G10" i="40"/>
  <c r="G14" i="40" s="1"/>
  <c r="F10" i="40"/>
  <c r="I10" i="40" s="1"/>
  <c r="C15" i="41"/>
  <c r="C15" i="43"/>
  <c r="H10" i="2"/>
  <c r="D13" i="41"/>
  <c r="G9" i="41"/>
  <c r="G13" i="41" s="1"/>
  <c r="F13" i="34"/>
  <c r="F15" i="34" s="1"/>
  <c r="D13" i="44"/>
  <c r="G7" i="38"/>
  <c r="G13" i="46"/>
  <c r="H88" i="47"/>
  <c r="G8" i="43"/>
  <c r="G13" i="43" s="1"/>
  <c r="D13" i="42"/>
  <c r="H6" i="42"/>
  <c r="E15" i="41"/>
  <c r="I88" i="47"/>
  <c r="D13" i="38"/>
  <c r="C15" i="38"/>
  <c r="E13" i="46"/>
  <c r="E15" i="46" s="1"/>
  <c r="F13" i="36"/>
  <c r="H13" i="36" s="1"/>
  <c r="E15" i="36"/>
  <c r="G13" i="35"/>
  <c r="I9" i="35"/>
  <c r="D13" i="35"/>
  <c r="D15" i="35" s="1"/>
  <c r="G13" i="33"/>
  <c r="C15" i="34"/>
  <c r="F13" i="32"/>
  <c r="H13" i="32" s="1"/>
  <c r="G13" i="32"/>
  <c r="H25" i="47"/>
  <c r="I25" i="47"/>
  <c r="G7" i="45"/>
  <c r="H13" i="45"/>
  <c r="I7" i="30"/>
  <c r="G13" i="30"/>
  <c r="F13" i="27"/>
  <c r="H13" i="27" s="1"/>
  <c r="G13" i="27"/>
  <c r="F6" i="47"/>
  <c r="I6" i="47" s="1"/>
  <c r="H30" i="47"/>
  <c r="H29" i="47"/>
  <c r="G9" i="28"/>
  <c r="G13" i="28" s="1"/>
  <c r="D13" i="28"/>
  <c r="I9" i="25"/>
  <c r="F8" i="47"/>
  <c r="I8" i="25"/>
  <c r="G13" i="25"/>
  <c r="I11" i="47"/>
  <c r="E15" i="44"/>
  <c r="G14" i="28"/>
  <c r="G14" i="26"/>
  <c r="C15" i="39"/>
  <c r="D14" i="34"/>
  <c r="D15" i="34" s="1"/>
  <c r="G10" i="30"/>
  <c r="G14" i="30" s="1"/>
  <c r="F14" i="2"/>
  <c r="H14" i="2" s="1"/>
  <c r="G10" i="34"/>
  <c r="G14" i="34" s="1"/>
  <c r="I10" i="2"/>
  <c r="G10" i="2"/>
  <c r="G14" i="2" s="1"/>
  <c r="D14" i="2"/>
  <c r="D15" i="2" s="1"/>
  <c r="D14" i="33"/>
  <c r="D15" i="33" s="1"/>
  <c r="G10" i="33"/>
  <c r="G14" i="33" s="1"/>
  <c r="I10" i="33"/>
  <c r="H10" i="33"/>
  <c r="D15" i="25"/>
  <c r="F10" i="25"/>
  <c r="I10" i="25" s="1"/>
  <c r="G93" i="76"/>
  <c r="C15" i="44"/>
  <c r="G10" i="45"/>
  <c r="G14" i="45" s="1"/>
  <c r="D14" i="28"/>
  <c r="D14" i="26"/>
  <c r="D15" i="26" s="1"/>
  <c r="D14" i="45"/>
  <c r="G14" i="36"/>
  <c r="D14" i="32"/>
  <c r="D15" i="32" s="1"/>
  <c r="F10" i="28"/>
  <c r="I10" i="28" s="1"/>
  <c r="G10" i="32"/>
  <c r="G14" i="32" s="1"/>
  <c r="I10" i="34"/>
  <c r="I7" i="2"/>
  <c r="F7" i="47"/>
  <c r="H7" i="47" s="1"/>
  <c r="G10" i="27"/>
  <c r="G14" i="27" s="1"/>
  <c r="D15" i="30"/>
  <c r="I10" i="45"/>
  <c r="H10" i="45"/>
  <c r="G10" i="31"/>
  <c r="G14" i="31" s="1"/>
  <c r="G10" i="29"/>
  <c r="G14" i="29" s="1"/>
  <c r="D10" i="47"/>
  <c r="D14" i="47" s="1"/>
  <c r="G103" i="76"/>
  <c r="G106" i="76"/>
  <c r="I10" i="27"/>
  <c r="F14" i="30"/>
  <c r="H14" i="30" s="1"/>
  <c r="H10" i="30"/>
  <c r="F10" i="35"/>
  <c r="I10" i="35" s="1"/>
  <c r="G10" i="35"/>
  <c r="G14" i="35" s="1"/>
  <c r="F14" i="27"/>
  <c r="D14" i="27"/>
  <c r="D15" i="27" s="1"/>
  <c r="C15" i="40"/>
  <c r="E15" i="42"/>
  <c r="H14" i="33"/>
  <c r="C15" i="46"/>
  <c r="C15" i="42"/>
  <c r="E14" i="34"/>
  <c r="H10" i="34"/>
  <c r="G84" i="76"/>
  <c r="F10" i="31"/>
  <c r="I10" i="31" s="1"/>
  <c r="C28" i="84"/>
  <c r="F10" i="29"/>
  <c r="I10" i="29" s="1"/>
  <c r="BZ31" i="73"/>
  <c r="D15" i="31"/>
  <c r="F14" i="36"/>
  <c r="H14" i="36" s="1"/>
  <c r="H10" i="36"/>
  <c r="B110" i="83"/>
  <c r="B87" i="83"/>
  <c r="BZ32" i="73"/>
  <c r="H10" i="32"/>
  <c r="F14" i="32"/>
  <c r="H14" i="32" s="1"/>
  <c r="G10" i="43"/>
  <c r="G14" i="43" s="1"/>
  <c r="F10" i="43"/>
  <c r="I10" i="43" s="1"/>
  <c r="D14" i="43"/>
  <c r="H14" i="45"/>
  <c r="F15" i="45"/>
  <c r="D15" i="29"/>
  <c r="F10" i="44"/>
  <c r="I10" i="44" s="1"/>
  <c r="D14" i="44"/>
  <c r="G10" i="44"/>
  <c r="G14" i="44" s="1"/>
  <c r="BW33" i="73"/>
  <c r="G10" i="46"/>
  <c r="G14" i="46" s="1"/>
  <c r="F10" i="46"/>
  <c r="I10" i="46" s="1"/>
  <c r="D14" i="46"/>
  <c r="D15" i="46" s="1"/>
  <c r="E15" i="31"/>
  <c r="H11" i="47"/>
  <c r="G11" i="47"/>
  <c r="F13" i="44"/>
  <c r="H13" i="44" s="1"/>
  <c r="I9" i="44"/>
  <c r="H13" i="42"/>
  <c r="I8" i="38"/>
  <c r="G8" i="38"/>
  <c r="I9" i="46"/>
  <c r="G8" i="37"/>
  <c r="G13" i="37" s="1"/>
  <c r="I8" i="37"/>
  <c r="D13" i="37"/>
  <c r="I9" i="36"/>
  <c r="G13" i="36"/>
  <c r="F15" i="33"/>
  <c r="H13" i="33"/>
  <c r="D9" i="47"/>
  <c r="G9" i="47" s="1"/>
  <c r="I9" i="34"/>
  <c r="G9" i="34"/>
  <c r="G13" i="34" s="1"/>
  <c r="I8" i="34"/>
  <c r="I9" i="32"/>
  <c r="H13" i="31"/>
  <c r="I7" i="31"/>
  <c r="G7" i="31"/>
  <c r="G13" i="31" s="1"/>
  <c r="I9" i="30"/>
  <c r="I6" i="30"/>
  <c r="F13" i="30"/>
  <c r="H6" i="30"/>
  <c r="I9" i="26"/>
  <c r="H9" i="26"/>
  <c r="F13" i="26"/>
  <c r="H13" i="26" s="1"/>
  <c r="I9" i="29"/>
  <c r="H9" i="29"/>
  <c r="F13" i="29"/>
  <c r="H6" i="29"/>
  <c r="H13" i="28"/>
  <c r="F9" i="47"/>
  <c r="H9" i="47" s="1"/>
  <c r="F13" i="25"/>
  <c r="H13" i="25" s="1"/>
  <c r="I9" i="2"/>
  <c r="G9" i="2"/>
  <c r="G13" i="2" s="1"/>
  <c r="G6" i="47"/>
  <c r="H7" i="43"/>
  <c r="E13" i="43"/>
  <c r="G8" i="42"/>
  <c r="G13" i="42" s="1"/>
  <c r="G13" i="39"/>
  <c r="F13" i="39"/>
  <c r="I42" i="47"/>
  <c r="E15" i="40"/>
  <c r="G9" i="38"/>
  <c r="I9" i="38"/>
  <c r="E15" i="38"/>
  <c r="H13" i="38"/>
  <c r="G49" i="47"/>
  <c r="G42" i="47"/>
  <c r="G25" i="47"/>
  <c r="H13" i="37"/>
  <c r="D8" i="47"/>
  <c r="I8" i="36"/>
  <c r="D13" i="36"/>
  <c r="D15" i="36" s="1"/>
  <c r="I49" i="47"/>
  <c r="H49" i="47"/>
  <c r="E13" i="47" l="1"/>
  <c r="G15" i="25"/>
  <c r="H10" i="26"/>
  <c r="H10" i="41"/>
  <c r="F14" i="26"/>
  <c r="H14" i="26" s="1"/>
  <c r="F14" i="38"/>
  <c r="H14" i="38" s="1"/>
  <c r="D15" i="43"/>
  <c r="H13" i="46"/>
  <c r="H10" i="39"/>
  <c r="G15" i="42"/>
  <c r="H15" i="45"/>
  <c r="G15" i="26"/>
  <c r="H14" i="42"/>
  <c r="D15" i="42"/>
  <c r="D15" i="41"/>
  <c r="G15" i="44"/>
  <c r="G15" i="40"/>
  <c r="H15" i="33"/>
  <c r="D15" i="45"/>
  <c r="G13" i="45"/>
  <c r="G15" i="45" s="1"/>
  <c r="G15" i="27"/>
  <c r="G15" i="29"/>
  <c r="D15" i="38"/>
  <c r="H10" i="37"/>
  <c r="G15" i="37"/>
  <c r="F14" i="37"/>
  <c r="G65" i="76"/>
  <c r="H10" i="42"/>
  <c r="I10" i="42"/>
  <c r="F14" i="41"/>
  <c r="H14" i="41" s="1"/>
  <c r="H10" i="40"/>
  <c r="G15" i="34"/>
  <c r="D15" i="37"/>
  <c r="H10" i="38"/>
  <c r="F14" i="39"/>
  <c r="H14" i="39" s="1"/>
  <c r="F14" i="40"/>
  <c r="H14" i="40" s="1"/>
  <c r="G15" i="28"/>
  <c r="H13" i="34"/>
  <c r="D15" i="44"/>
  <c r="G13" i="38"/>
  <c r="G15" i="38" s="1"/>
  <c r="G15" i="46"/>
  <c r="H8" i="47"/>
  <c r="G15" i="35"/>
  <c r="G15" i="33"/>
  <c r="G15" i="32"/>
  <c r="G15" i="30"/>
  <c r="H6" i="47"/>
  <c r="D15" i="28"/>
  <c r="I7" i="47"/>
  <c r="G15" i="39"/>
  <c r="C15" i="47"/>
  <c r="F15" i="2"/>
  <c r="H15" i="2" s="1"/>
  <c r="G15" i="2"/>
  <c r="F14" i="28"/>
  <c r="H14" i="28" s="1"/>
  <c r="H10" i="28"/>
  <c r="H10" i="25"/>
  <c r="F14" i="25"/>
  <c r="F15" i="25" s="1"/>
  <c r="H15" i="25" s="1"/>
  <c r="F14" i="29"/>
  <c r="H14" i="29" s="1"/>
  <c r="G15" i="36"/>
  <c r="G83" i="76"/>
  <c r="G75" i="76"/>
  <c r="F15" i="32"/>
  <c r="H15" i="32" s="1"/>
  <c r="G15" i="31"/>
  <c r="G78" i="76"/>
  <c r="H10" i="29"/>
  <c r="G15" i="43"/>
  <c r="G10" i="47"/>
  <c r="G14" i="47" s="1"/>
  <c r="H10" i="31"/>
  <c r="F14" i="31"/>
  <c r="F15" i="31" s="1"/>
  <c r="H15" i="31" s="1"/>
  <c r="H10" i="35"/>
  <c r="F14" i="35"/>
  <c r="H15" i="42"/>
  <c r="H14" i="27"/>
  <c r="F15" i="27"/>
  <c r="H15" i="27" s="1"/>
  <c r="E15" i="34"/>
  <c r="H15" i="34" s="1"/>
  <c r="H14" i="34"/>
  <c r="G112" i="76"/>
  <c r="G15" i="41"/>
  <c r="F14" i="43"/>
  <c r="H10" i="43"/>
  <c r="G99" i="76"/>
  <c r="G71" i="76"/>
  <c r="G107" i="76"/>
  <c r="G79" i="76"/>
  <c r="G110" i="76"/>
  <c r="G82" i="76"/>
  <c r="F10" i="47"/>
  <c r="I10" i="47" s="1"/>
  <c r="H10" i="46"/>
  <c r="F14" i="46"/>
  <c r="G69" i="76"/>
  <c r="G97" i="76"/>
  <c r="G96" i="76"/>
  <c r="G68" i="76"/>
  <c r="G101" i="76"/>
  <c r="G73" i="76"/>
  <c r="G100" i="76"/>
  <c r="G72" i="76"/>
  <c r="G109" i="76"/>
  <c r="G81" i="76"/>
  <c r="F15" i="36"/>
  <c r="H15" i="36" s="1"/>
  <c r="G108" i="76"/>
  <c r="G80" i="76"/>
  <c r="G113" i="76"/>
  <c r="G85" i="76"/>
  <c r="F14" i="44"/>
  <c r="H14" i="44" s="1"/>
  <c r="H10" i="44"/>
  <c r="G95" i="76"/>
  <c r="G67" i="76"/>
  <c r="G86" i="76"/>
  <c r="G114" i="76"/>
  <c r="G102" i="76"/>
  <c r="G74" i="76"/>
  <c r="G105" i="76"/>
  <c r="G77" i="76"/>
  <c r="G104" i="76"/>
  <c r="G76" i="76"/>
  <c r="BZ33" i="73"/>
  <c r="BX33" i="73"/>
  <c r="G98" i="76"/>
  <c r="G70" i="76"/>
  <c r="G94" i="76"/>
  <c r="G66" i="76"/>
  <c r="H13" i="30"/>
  <c r="F15" i="30"/>
  <c r="H15" i="30" s="1"/>
  <c r="H13" i="29"/>
  <c r="I9" i="47"/>
  <c r="F13" i="47"/>
  <c r="H13" i="43"/>
  <c r="E15" i="43"/>
  <c r="H13" i="39"/>
  <c r="G8" i="47"/>
  <c r="G13" i="47" s="1"/>
  <c r="I8" i="47"/>
  <c r="D13" i="47"/>
  <c r="D15" i="47" s="1"/>
  <c r="E15" i="47"/>
  <c r="H14" i="37" l="1"/>
  <c r="F15" i="37"/>
  <c r="F15" i="26"/>
  <c r="H15" i="26" s="1"/>
  <c r="F15" i="38"/>
  <c r="H15" i="38" s="1"/>
  <c r="F15" i="39"/>
  <c r="H15" i="39" s="1"/>
  <c r="H15" i="37"/>
  <c r="F15" i="41"/>
  <c r="H15" i="41" s="1"/>
  <c r="F15" i="40"/>
  <c r="H15" i="40" s="1"/>
  <c r="F15" i="28"/>
  <c r="H15" i="28" s="1"/>
  <c r="F15" i="29"/>
  <c r="H15" i="29" s="1"/>
  <c r="H14" i="25"/>
  <c r="G15" i="47"/>
  <c r="H14" i="31"/>
  <c r="H14" i="35"/>
  <c r="F15" i="35"/>
  <c r="H15" i="35" s="1"/>
  <c r="G58" i="76"/>
  <c r="G115" i="76" s="1"/>
  <c r="G64" i="76"/>
  <c r="G87" i="76" s="1"/>
  <c r="G92" i="76"/>
  <c r="F15" i="44"/>
  <c r="H15" i="44" s="1"/>
  <c r="H14" i="46"/>
  <c r="F15" i="46"/>
  <c r="H15" i="46" s="1"/>
  <c r="H10" i="47"/>
  <c r="F14" i="47"/>
  <c r="H14" i="43"/>
  <c r="F15" i="43"/>
  <c r="H15" i="43" s="1"/>
  <c r="H13" i="47"/>
  <c r="H14" i="47" l="1"/>
  <c r="F15" i="47"/>
  <c r="H15" i="47" s="1"/>
  <c r="C10" i="75" l="1"/>
  <c r="W23" i="82" l="1"/>
  <c r="E41" i="71"/>
  <c r="E41" i="79" s="1"/>
  <c r="E44" i="71"/>
  <c r="E44" i="79" s="1"/>
  <c r="E42" i="71"/>
  <c r="E42" i="79" s="1"/>
  <c r="E45" i="71"/>
  <c r="E45" i="79" s="1"/>
  <c r="E36" i="71"/>
  <c r="E36" i="79" s="1"/>
  <c r="W15" i="82"/>
  <c r="E40" i="71"/>
  <c r="E40" i="79" s="1"/>
  <c r="P29" i="72"/>
  <c r="P71" i="72" s="1"/>
  <c r="E47" i="71" l="1"/>
  <c r="E47" i="79" s="1"/>
  <c r="P72" i="72"/>
  <c r="Z29" i="72"/>
  <c r="Z71" i="72" s="1"/>
  <c r="AN72" i="72"/>
  <c r="AN29" i="72"/>
  <c r="AN71" i="72" s="1"/>
  <c r="AF72" i="72"/>
  <c r="X72" i="72"/>
  <c r="E48" i="71"/>
  <c r="E48" i="79" s="1"/>
  <c r="AF29" i="72"/>
  <c r="AF71" i="72" s="1"/>
  <c r="AL29" i="72"/>
  <c r="AL71" i="72" s="1"/>
  <c r="X29" i="72"/>
  <c r="X71" i="72" s="1"/>
  <c r="W39" i="82"/>
  <c r="C48" i="71" s="1"/>
  <c r="C48" i="79" s="1"/>
  <c r="AH72" i="72"/>
  <c r="Z72" i="72"/>
  <c r="AL72" i="72"/>
  <c r="C40" i="71"/>
  <c r="C40" i="79" s="1"/>
  <c r="C36" i="71"/>
  <c r="C36" i="79" s="1"/>
  <c r="D71" i="72" l="1"/>
  <c r="N29" i="72" l="1"/>
  <c r="N71" i="72" s="1"/>
  <c r="F72" i="72"/>
  <c r="H72" i="72"/>
  <c r="N72" i="72"/>
  <c r="H29" i="72"/>
  <c r="H71" i="72" s="1"/>
  <c r="L72" i="72"/>
  <c r="F29" i="72"/>
  <c r="F71" i="72" s="1"/>
  <c r="E38" i="71" l="1"/>
  <c r="E38" i="79" s="1"/>
  <c r="E52" i="71"/>
  <c r="E52" i="79" s="1"/>
  <c r="AP72" i="72"/>
  <c r="AR29" i="72"/>
  <c r="AR71" i="72" s="1"/>
  <c r="AV72" i="72"/>
  <c r="E46" i="71"/>
  <c r="E46" i="79" s="1"/>
  <c r="AJ72" i="72"/>
  <c r="AJ29" i="72"/>
  <c r="AJ71" i="72" s="1"/>
  <c r="AT29" i="72"/>
  <c r="AT71" i="72" s="1"/>
  <c r="AD29" i="72"/>
  <c r="AD71" i="72" s="1"/>
  <c r="E30" i="71"/>
  <c r="E30" i="79" s="1"/>
  <c r="AR49" i="82"/>
  <c r="T72" i="72"/>
  <c r="E43" i="71"/>
  <c r="E43" i="79" s="1"/>
  <c r="AD72" i="72"/>
  <c r="R29" i="72"/>
  <c r="R71" i="72" s="1"/>
  <c r="E39" i="71"/>
  <c r="E39" i="79" s="1"/>
  <c r="R72" i="72"/>
  <c r="AV29" i="72"/>
  <c r="AV71" i="72" s="1"/>
  <c r="V72" i="72"/>
  <c r="E51" i="71"/>
  <c r="E51" i="79" s="1"/>
  <c r="E50" i="71"/>
  <c r="E50" i="79" s="1"/>
  <c r="E49" i="71"/>
  <c r="E49" i="79" s="1"/>
  <c r="V29" i="72"/>
  <c r="V71" i="72" s="1"/>
  <c r="AR72" i="72"/>
  <c r="AU49" i="82"/>
  <c r="B57" i="71" s="1"/>
  <c r="AT72" i="72"/>
  <c r="E34" i="71"/>
  <c r="E34" i="79" s="1"/>
  <c r="E37" i="71"/>
  <c r="E37" i="79" s="1"/>
  <c r="E32" i="71"/>
  <c r="E32" i="79" s="1"/>
  <c r="U49" i="82"/>
  <c r="E31" i="71"/>
  <c r="E31" i="79" s="1"/>
  <c r="T29" i="72"/>
  <c r="T71" i="72" s="1"/>
  <c r="E35" i="71"/>
  <c r="E35" i="79" s="1"/>
  <c r="B6" i="77" l="1"/>
  <c r="D6" i="77" s="1"/>
  <c r="AY33" i="73"/>
  <c r="E53" i="71"/>
  <c r="E53" i="79" s="1"/>
  <c r="W37" i="82" l="1"/>
  <c r="C47" i="71" l="1"/>
  <c r="C47" i="79" s="1"/>
  <c r="J29" i="82"/>
  <c r="AP11" i="73"/>
  <c r="AI11" i="82"/>
  <c r="AT11" i="72"/>
  <c r="AT10" i="73"/>
  <c r="AG14" i="72"/>
  <c r="AG19" i="82"/>
  <c r="AL26" i="73"/>
  <c r="U11" i="72"/>
  <c r="V28" i="73"/>
  <c r="AH27" i="82"/>
  <c r="AD17" i="73"/>
  <c r="AA31" i="73"/>
  <c r="O6" i="72"/>
  <c r="AP24" i="73"/>
  <c r="E6" i="82"/>
  <c r="AF14" i="73"/>
  <c r="U10" i="72"/>
  <c r="Y14" i="73"/>
  <c r="K20" i="82"/>
  <c r="K28" i="73"/>
  <c r="D7" i="72"/>
  <c r="AB3" i="82"/>
  <c r="W13" i="72"/>
  <c r="H53" i="72"/>
  <c r="AB15" i="72"/>
  <c r="P4" i="72"/>
  <c r="AV26" i="73"/>
  <c r="P31" i="73"/>
  <c r="AN20" i="73"/>
  <c r="N31" i="82"/>
  <c r="O3" i="82"/>
  <c r="AH23" i="73"/>
  <c r="AH28" i="72"/>
  <c r="X19" i="73"/>
  <c r="AM15" i="73"/>
  <c r="AQ19" i="73"/>
  <c r="AJ41" i="82"/>
  <c r="F10" i="73"/>
  <c r="AJ14" i="73"/>
  <c r="AQ17" i="72"/>
  <c r="L33" i="82"/>
  <c r="AQ6" i="72"/>
  <c r="AK22" i="73"/>
  <c r="Y19" i="82"/>
  <c r="J43" i="82"/>
  <c r="AR51" i="72"/>
  <c r="G4" i="82"/>
  <c r="L41" i="82"/>
  <c r="AL16" i="72"/>
  <c r="F19" i="73"/>
  <c r="U30" i="73"/>
  <c r="AM14" i="72"/>
  <c r="O28" i="82"/>
  <c r="Y15" i="72"/>
  <c r="I7" i="82"/>
  <c r="AI11" i="73"/>
  <c r="AN52" i="72"/>
  <c r="AM26" i="73"/>
  <c r="AM31" i="82"/>
  <c r="AS17" i="73"/>
  <c r="J54" i="72"/>
  <c r="AJ32" i="73"/>
  <c r="J6" i="82"/>
  <c r="M5" i="82"/>
  <c r="AI23" i="82"/>
  <c r="L19" i="82"/>
  <c r="AB56" i="72"/>
  <c r="Q9" i="72"/>
  <c r="H9" i="72"/>
  <c r="G25" i="82"/>
  <c r="L17" i="72"/>
  <c r="Y12" i="72"/>
  <c r="AD39" i="72"/>
  <c r="L10" i="82"/>
  <c r="E21" i="82"/>
  <c r="P5" i="72"/>
  <c r="AO11" i="82"/>
  <c r="AK17" i="73"/>
  <c r="AN22" i="73"/>
  <c r="AK37" i="82"/>
  <c r="AN43" i="82"/>
  <c r="X31" i="73"/>
  <c r="AU28" i="73"/>
  <c r="G31" i="73"/>
  <c r="AB15" i="82"/>
  <c r="N3" i="82"/>
  <c r="AS20" i="72"/>
  <c r="Q13" i="72"/>
  <c r="AM4" i="72"/>
  <c r="R22" i="73"/>
  <c r="AV20" i="73"/>
  <c r="N51" i="72"/>
  <c r="AM10" i="72"/>
  <c r="Z16" i="72"/>
  <c r="E32" i="82"/>
  <c r="L5" i="72"/>
  <c r="Q4" i="72"/>
  <c r="AN16" i="73"/>
  <c r="Y28" i="73"/>
  <c r="M44" i="82"/>
  <c r="AC14" i="72"/>
  <c r="AB30" i="73"/>
  <c r="D25" i="73"/>
  <c r="Y39" i="82"/>
  <c r="L21" i="73"/>
  <c r="AN39" i="82"/>
  <c r="J40" i="72"/>
  <c r="J19" i="82"/>
  <c r="N4" i="82"/>
  <c r="AC12" i="72"/>
  <c r="AL41" i="82"/>
  <c r="AD23" i="82"/>
  <c r="D10" i="82"/>
  <c r="F30" i="73"/>
  <c r="P19" i="82"/>
  <c r="L4" i="72"/>
  <c r="AN54" i="72"/>
  <c r="G44" i="82"/>
  <c r="AD32" i="73"/>
  <c r="G8" i="82"/>
  <c r="X10" i="72"/>
  <c r="S8" i="82"/>
  <c r="AT45" i="82"/>
  <c r="AH10" i="72"/>
  <c r="F40" i="72"/>
  <c r="AG16" i="73"/>
  <c r="F28" i="82"/>
  <c r="F26" i="73"/>
  <c r="F11" i="72"/>
  <c r="F16" i="82"/>
  <c r="Z17" i="73"/>
  <c r="V35" i="72"/>
  <c r="AC21" i="73"/>
  <c r="AO17" i="72"/>
  <c r="C15" i="73"/>
  <c r="AC26" i="73"/>
  <c r="Q31" i="82"/>
  <c r="AD5" i="82"/>
  <c r="C23" i="73"/>
  <c r="Z7" i="72"/>
  <c r="AK33" i="82"/>
  <c r="V30" i="73"/>
  <c r="F44" i="82"/>
  <c r="V4" i="72"/>
  <c r="AO10" i="73"/>
  <c r="V54" i="72"/>
  <c r="AI9" i="72"/>
  <c r="G46" i="82"/>
  <c r="AN31" i="73"/>
  <c r="AD45" i="82"/>
  <c r="R50" i="72"/>
  <c r="AE23" i="73"/>
  <c r="AL19" i="73"/>
  <c r="AR11" i="72"/>
  <c r="F47" i="82"/>
  <c r="AM5" i="72"/>
  <c r="AT31" i="82"/>
  <c r="L10" i="73"/>
  <c r="Q6" i="72"/>
  <c r="AQ21" i="73"/>
  <c r="E10" i="82"/>
  <c r="AE32" i="73"/>
  <c r="AL19" i="82"/>
  <c r="M29" i="73"/>
  <c r="Z11" i="82"/>
  <c r="AC29" i="73"/>
  <c r="V7" i="82"/>
  <c r="AD19" i="73"/>
  <c r="R37" i="72"/>
  <c r="Z9" i="82"/>
  <c r="M13" i="72"/>
  <c r="I40" i="82"/>
  <c r="AT39" i="72"/>
  <c r="AR17" i="73"/>
  <c r="AA10" i="73"/>
  <c r="AP18" i="73"/>
  <c r="M13" i="73"/>
  <c r="AT25" i="82"/>
  <c r="AE12" i="73"/>
  <c r="F36" i="82"/>
  <c r="AH11" i="82"/>
  <c r="Y35" i="82"/>
  <c r="Y14" i="72"/>
  <c r="AD52" i="72"/>
  <c r="G29" i="82"/>
  <c r="J16" i="82"/>
  <c r="AF27" i="73"/>
  <c r="G28" i="82"/>
  <c r="AA10" i="72"/>
  <c r="L8" i="82"/>
  <c r="AP14" i="72"/>
  <c r="R28" i="73"/>
  <c r="N4" i="72"/>
  <c r="AG23" i="73"/>
  <c r="AH44" i="72"/>
  <c r="Z27" i="82"/>
  <c r="X40" i="72"/>
  <c r="AK23" i="73"/>
  <c r="AT23" i="73"/>
  <c r="V19" i="82"/>
  <c r="AU8" i="72"/>
  <c r="J37" i="72"/>
  <c r="I10" i="82"/>
  <c r="AF36" i="72"/>
  <c r="AG11" i="73"/>
  <c r="B20" i="73"/>
  <c r="D33" i="82"/>
  <c r="L40" i="82"/>
  <c r="U23" i="73"/>
  <c r="AS14" i="73"/>
  <c r="AB9" i="72"/>
  <c r="Q13" i="82"/>
  <c r="D44" i="72"/>
  <c r="J18" i="82"/>
  <c r="S13" i="82"/>
  <c r="AQ10" i="72"/>
  <c r="J10" i="82"/>
  <c r="B32" i="73"/>
  <c r="H45" i="82"/>
  <c r="X6" i="72"/>
  <c r="Y7" i="82"/>
  <c r="M39" i="82"/>
  <c r="AH7" i="82"/>
  <c r="V13" i="72"/>
  <c r="AG18" i="73"/>
  <c r="V15" i="72"/>
  <c r="U15" i="72"/>
  <c r="Q36" i="82"/>
  <c r="X19" i="82"/>
  <c r="AO7" i="82"/>
  <c r="AH45" i="82"/>
  <c r="H38" i="82"/>
  <c r="AR31" i="73"/>
  <c r="AJ36" i="72"/>
  <c r="AQ20" i="73"/>
  <c r="T50" i="72"/>
  <c r="F10" i="72"/>
  <c r="C13" i="73"/>
  <c r="J10" i="72"/>
  <c r="K18" i="82"/>
  <c r="T8" i="72"/>
  <c r="AJ31" i="82"/>
  <c r="T36" i="72"/>
  <c r="AC31" i="82"/>
  <c r="L17" i="73"/>
  <c r="E12" i="72"/>
  <c r="D18" i="82"/>
  <c r="R15" i="73"/>
  <c r="AD12" i="73"/>
  <c r="AS13" i="72"/>
  <c r="Q26" i="82"/>
  <c r="R32" i="73"/>
  <c r="AQ25" i="73"/>
  <c r="D29" i="82"/>
  <c r="C29" i="73"/>
  <c r="N40" i="72"/>
  <c r="AQ20" i="72"/>
  <c r="AA11" i="72"/>
  <c r="AF30" i="73"/>
  <c r="P21" i="73"/>
  <c r="N2" i="82"/>
  <c r="P13" i="73"/>
  <c r="AC32" i="73"/>
  <c r="Z15" i="72"/>
  <c r="AH35" i="72"/>
  <c r="F50" i="72"/>
  <c r="V50" i="72"/>
  <c r="T10" i="72"/>
  <c r="L11" i="82"/>
  <c r="AC15" i="73"/>
  <c r="R44" i="72"/>
  <c r="X36" i="72"/>
  <c r="AL20" i="73"/>
  <c r="F46" i="82"/>
  <c r="AB10" i="72"/>
  <c r="W5" i="72"/>
  <c r="P28" i="82"/>
  <c r="P17" i="72"/>
  <c r="J40" i="82"/>
  <c r="AA5" i="72"/>
  <c r="Z32" i="73"/>
  <c r="AH15" i="82"/>
  <c r="J13" i="82"/>
  <c r="X13" i="73"/>
  <c r="Z11" i="73"/>
  <c r="AP35" i="72"/>
  <c r="L47" i="82"/>
  <c r="S22" i="82"/>
  <c r="AU7" i="72"/>
  <c r="AL22" i="73"/>
  <c r="AL24" i="73"/>
  <c r="K6" i="72"/>
  <c r="D27" i="82"/>
  <c r="AL39" i="72"/>
  <c r="AP15" i="73"/>
  <c r="AA20" i="72"/>
  <c r="I24" i="82"/>
  <c r="AJ20" i="73"/>
  <c r="AH20" i="73"/>
  <c r="AC12" i="73"/>
  <c r="H29" i="82"/>
  <c r="AH13" i="73"/>
  <c r="O12" i="82"/>
  <c r="P5" i="82"/>
  <c r="F5" i="72"/>
  <c r="K16" i="73"/>
  <c r="Q23" i="82"/>
  <c r="AQ13" i="73"/>
  <c r="AQ32" i="73"/>
  <c r="I23" i="82"/>
  <c r="V20" i="73"/>
  <c r="AK9" i="82"/>
  <c r="AC9" i="72"/>
  <c r="Y15" i="73"/>
  <c r="C31" i="73"/>
  <c r="Q10" i="82"/>
  <c r="AF12" i="72"/>
  <c r="M14" i="72"/>
  <c r="G10" i="73"/>
  <c r="AG10" i="72"/>
  <c r="D16" i="72"/>
  <c r="AU11" i="73"/>
  <c r="AS31" i="73"/>
  <c r="I42" i="82"/>
  <c r="AK19" i="73"/>
  <c r="S24" i="82"/>
  <c r="L38" i="82"/>
  <c r="AM23" i="82"/>
  <c r="AP37" i="72"/>
  <c r="AV15" i="73"/>
  <c r="D30" i="73"/>
  <c r="G40" i="82"/>
  <c r="AB18" i="73"/>
  <c r="K19" i="73"/>
  <c r="M10" i="72"/>
  <c r="Q7" i="72"/>
  <c r="G26" i="82"/>
  <c r="AC25" i="73"/>
  <c r="O22" i="82"/>
  <c r="AC47" i="82"/>
  <c r="AA27" i="73"/>
  <c r="L36" i="72"/>
  <c r="J45" i="72"/>
  <c r="F41" i="82"/>
  <c r="AN4" i="72"/>
  <c r="T13" i="72"/>
  <c r="AH33" i="82"/>
  <c r="AN18" i="73"/>
  <c r="AI14" i="73"/>
  <c r="AB27" i="73"/>
  <c r="O39" i="82"/>
  <c r="N42" i="82"/>
  <c r="S45" i="82"/>
  <c r="AM43" i="82"/>
  <c r="L36" i="82"/>
  <c r="AV40" i="72"/>
  <c r="L22" i="82"/>
  <c r="AV29" i="73"/>
  <c r="AH17" i="72"/>
  <c r="O20" i="72"/>
  <c r="E11" i="72"/>
  <c r="AJ7" i="72"/>
  <c r="AC23" i="82"/>
  <c r="S35" i="82"/>
  <c r="AI12" i="73"/>
  <c r="AR5" i="72"/>
  <c r="AR55" i="72"/>
  <c r="Q28" i="82"/>
  <c r="U13" i="72"/>
  <c r="I41" i="82"/>
  <c r="Q33" i="82"/>
  <c r="AT45" i="72"/>
  <c r="AV13" i="73"/>
  <c r="AK25" i="73"/>
  <c r="I8" i="72"/>
  <c r="O10" i="82"/>
  <c r="X18" i="73"/>
  <c r="G26" i="73"/>
  <c r="Q32" i="73"/>
  <c r="Z13" i="82"/>
  <c r="K7" i="82"/>
  <c r="S28" i="82"/>
  <c r="K15" i="73"/>
  <c r="J52" i="72"/>
  <c r="V17" i="72"/>
  <c r="AV27" i="73"/>
  <c r="AL12" i="73"/>
  <c r="AA16" i="72"/>
  <c r="AB21" i="82"/>
  <c r="K8" i="82"/>
  <c r="AH22" i="73"/>
  <c r="AP8" i="72"/>
  <c r="G37" i="82"/>
  <c r="M16" i="82"/>
  <c r="AF16" i="72"/>
  <c r="O30" i="82"/>
  <c r="AR53" i="72"/>
  <c r="L42" i="82"/>
  <c r="AB16" i="72"/>
  <c r="X29" i="73"/>
  <c r="V6" i="72"/>
  <c r="P33" i="82"/>
  <c r="G4" i="72"/>
  <c r="X14" i="72"/>
  <c r="AP11" i="72"/>
  <c r="AC20" i="73"/>
  <c r="V31" i="73"/>
  <c r="X39" i="82"/>
  <c r="D9" i="72"/>
  <c r="Z37" i="82"/>
  <c r="S2" i="82"/>
  <c r="AE17" i="73"/>
  <c r="AJ7" i="82"/>
  <c r="E14" i="73"/>
  <c r="AC11" i="72"/>
  <c r="K3" i="82"/>
  <c r="AL7" i="72"/>
  <c r="F7" i="72"/>
  <c r="J27" i="82"/>
  <c r="Y4" i="72"/>
  <c r="N38" i="72"/>
  <c r="Z11" i="72"/>
  <c r="P28" i="73"/>
  <c r="AI26" i="73"/>
  <c r="AG11" i="82"/>
  <c r="J15" i="72"/>
  <c r="V29" i="82"/>
  <c r="R38" i="72"/>
  <c r="Q16" i="82"/>
  <c r="AJ11" i="73"/>
  <c r="T34" i="72"/>
  <c r="N16" i="72"/>
  <c r="B12" i="73"/>
  <c r="AK28" i="73"/>
  <c r="AL13" i="82"/>
  <c r="F25" i="82"/>
  <c r="AK3" i="82"/>
  <c r="AC14" i="73"/>
  <c r="AF41" i="72"/>
  <c r="D15" i="73"/>
  <c r="AH16" i="73"/>
  <c r="P15" i="82"/>
  <c r="Z5" i="72"/>
  <c r="Q12" i="72"/>
  <c r="AC22" i="73"/>
  <c r="E10" i="72"/>
  <c r="AF7" i="72"/>
  <c r="Z18" i="73"/>
  <c r="AJ15" i="73"/>
  <c r="Y43" i="82"/>
  <c r="AJ33" i="82"/>
  <c r="AN41" i="82"/>
  <c r="AH15" i="72"/>
  <c r="Q8" i="82"/>
  <c r="AN15" i="73"/>
  <c r="F31" i="82"/>
  <c r="AM6" i="72"/>
  <c r="AN41" i="72"/>
  <c r="Q41" i="82"/>
  <c r="H41" i="72"/>
  <c r="AT35" i="72"/>
  <c r="B19" i="73"/>
  <c r="AD45" i="72"/>
  <c r="J51" i="72"/>
  <c r="X13" i="82"/>
  <c r="E29" i="73"/>
  <c r="AE14" i="73"/>
  <c r="D11" i="82"/>
  <c r="G17" i="73"/>
  <c r="J9" i="82"/>
  <c r="W9" i="72"/>
  <c r="M19" i="82"/>
  <c r="AC33" i="82"/>
  <c r="AV39" i="72"/>
  <c r="AR23" i="73"/>
  <c r="N27" i="82"/>
  <c r="Z5" i="82"/>
  <c r="Q24" i="73"/>
  <c r="E28" i="73"/>
  <c r="AS21" i="73"/>
  <c r="AF26" i="73"/>
  <c r="M27" i="82"/>
  <c r="AC28" i="73"/>
  <c r="AP17" i="73"/>
  <c r="AH13" i="82"/>
  <c r="U14" i="73"/>
  <c r="AJ29" i="73"/>
  <c r="AR19" i="73"/>
  <c r="K7" i="72"/>
  <c r="AC30" i="73"/>
  <c r="AB19" i="73"/>
  <c r="D35" i="72"/>
  <c r="AM27" i="82"/>
  <c r="J9" i="72"/>
  <c r="H4" i="72"/>
  <c r="V7" i="72"/>
  <c r="H43" i="82"/>
  <c r="L19" i="73"/>
  <c r="AH50" i="72"/>
  <c r="F13" i="72"/>
  <c r="E33" i="82"/>
  <c r="E5" i="82"/>
  <c r="D38" i="72"/>
  <c r="AT50" i="72"/>
  <c r="C11" i="72"/>
  <c r="AD56" i="72"/>
  <c r="AR14" i="72"/>
  <c r="J47" i="82"/>
  <c r="L54" i="72"/>
  <c r="V11" i="72"/>
  <c r="M24" i="73"/>
  <c r="J3" i="82"/>
  <c r="P38" i="72"/>
  <c r="R34" i="72"/>
  <c r="AL7" i="82"/>
  <c r="AH7" i="72"/>
  <c r="E25" i="73"/>
  <c r="T53" i="72"/>
  <c r="P27" i="82"/>
  <c r="G20" i="73"/>
  <c r="K24" i="73"/>
  <c r="F14" i="72"/>
  <c r="AV35" i="72"/>
  <c r="AD39" i="82"/>
  <c r="AH38" i="72"/>
  <c r="K33" i="82"/>
  <c r="AJ44" i="72"/>
  <c r="T35" i="72"/>
  <c r="O45" i="82"/>
  <c r="AE11" i="72"/>
  <c r="AD21" i="82"/>
  <c r="L34" i="72"/>
  <c r="G23" i="73"/>
  <c r="AL37" i="72"/>
  <c r="H44" i="82"/>
  <c r="AD29" i="73"/>
  <c r="AE43" i="82"/>
  <c r="AN26" i="73"/>
  <c r="X47" i="82"/>
  <c r="P44" i="72"/>
  <c r="G30" i="82"/>
  <c r="AK27" i="73"/>
  <c r="AK16" i="72"/>
  <c r="M16" i="73"/>
  <c r="J45" i="82"/>
  <c r="AF40" i="72"/>
  <c r="AC35" i="82"/>
  <c r="AC17" i="82"/>
  <c r="AA15" i="82"/>
  <c r="AQ8" i="72"/>
  <c r="K11" i="72"/>
  <c r="AW24" i="73"/>
  <c r="AE15" i="73"/>
  <c r="G25" i="73"/>
  <c r="AJ5" i="82"/>
  <c r="AD53" i="72"/>
  <c r="AD14" i="72"/>
  <c r="F39" i="72"/>
  <c r="D24" i="73"/>
  <c r="O15" i="82"/>
  <c r="L20" i="72"/>
  <c r="L12" i="72"/>
  <c r="L51" i="72"/>
  <c r="M17" i="82"/>
  <c r="S10" i="82"/>
  <c r="E12" i="82"/>
  <c r="Y45" i="82"/>
  <c r="K14" i="72"/>
  <c r="F20" i="72"/>
  <c r="Q17" i="72"/>
  <c r="AS15" i="72"/>
  <c r="V44" i="72"/>
  <c r="J21" i="82"/>
  <c r="F8" i="72"/>
  <c r="C5" i="72"/>
  <c r="AK10" i="73"/>
  <c r="X21" i="82"/>
  <c r="Z23" i="73"/>
  <c r="AG29" i="73"/>
  <c r="AD27" i="82"/>
  <c r="Z47" i="82"/>
  <c r="C26" i="73"/>
  <c r="M8" i="72"/>
  <c r="P8" i="72"/>
  <c r="AW14" i="73"/>
  <c r="E4" i="72"/>
  <c r="M4" i="82"/>
  <c r="F19" i="82"/>
  <c r="L16" i="82"/>
  <c r="AI14" i="72"/>
  <c r="AH10" i="73"/>
  <c r="P13" i="82"/>
  <c r="O43" i="82"/>
  <c r="AN10" i="72"/>
  <c r="AG22" i="73"/>
  <c r="H18" i="82"/>
  <c r="AD11" i="72"/>
  <c r="AT35" i="82"/>
  <c r="E15" i="72"/>
  <c r="AC18" i="73"/>
  <c r="AF17" i="73"/>
  <c r="AF39" i="72"/>
  <c r="Q19" i="73"/>
  <c r="O23" i="82"/>
  <c r="U5" i="72"/>
  <c r="D8" i="72"/>
  <c r="W12" i="72"/>
  <c r="AU14" i="72"/>
  <c r="L29" i="73"/>
  <c r="N6" i="72"/>
  <c r="P17" i="82"/>
  <c r="L14" i="82"/>
  <c r="N17" i="72"/>
  <c r="Y3" i="82"/>
  <c r="I37" i="82"/>
  <c r="AT25" i="73"/>
  <c r="AT6" i="72"/>
  <c r="AB20" i="72"/>
  <c r="L28" i="72"/>
  <c r="X37" i="72"/>
  <c r="AS29" i="73"/>
  <c r="AI7" i="72"/>
  <c r="E37" i="82"/>
  <c r="Q12" i="82"/>
  <c r="Q25" i="82"/>
  <c r="AU16" i="72"/>
  <c r="AG9" i="72"/>
  <c r="AU29" i="73"/>
  <c r="AT3" i="82"/>
  <c r="R45" i="72"/>
  <c r="R17" i="73"/>
  <c r="F45" i="72"/>
  <c r="Q35" i="82"/>
  <c r="AT12" i="72"/>
  <c r="AW26" i="73"/>
  <c r="AL53" i="72"/>
  <c r="S11" i="72"/>
  <c r="AB47" i="82"/>
  <c r="G12" i="72"/>
  <c r="F18" i="82"/>
  <c r="Z45" i="72"/>
  <c r="V41" i="82"/>
  <c r="AS4" i="72"/>
  <c r="M34" i="82"/>
  <c r="AJ35" i="72"/>
  <c r="L37" i="72"/>
  <c r="AW31" i="73"/>
  <c r="AD50" i="72"/>
  <c r="AM47" i="82"/>
  <c r="D4" i="72"/>
  <c r="P10" i="72"/>
  <c r="AA4" i="72"/>
  <c r="AC13" i="82"/>
  <c r="L25" i="82"/>
  <c r="AS9" i="72"/>
  <c r="P32" i="82"/>
  <c r="AL15" i="72"/>
  <c r="L15" i="82"/>
  <c r="AT8" i="72"/>
  <c r="D39" i="72"/>
  <c r="G31" i="82"/>
  <c r="M30" i="73"/>
  <c r="AE19" i="82"/>
  <c r="AC29" i="82"/>
  <c r="J15" i="82"/>
  <c r="N54" i="72"/>
  <c r="J24" i="82"/>
  <c r="AQ14" i="72"/>
  <c r="G17" i="72"/>
  <c r="AI45" i="82"/>
  <c r="AC17" i="73"/>
  <c r="N5" i="72"/>
  <c r="AN3" i="82"/>
  <c r="AC37" i="82"/>
  <c r="Z27" i="73"/>
  <c r="AL15" i="82"/>
  <c r="L18" i="73"/>
  <c r="P23" i="82"/>
  <c r="D56" i="72"/>
  <c r="AD51" i="72"/>
  <c r="F40" i="82"/>
  <c r="AQ17" i="73"/>
  <c r="U7" i="72"/>
  <c r="AU6" i="72"/>
  <c r="AR26" i="73"/>
  <c r="N32" i="82"/>
  <c r="U17" i="73"/>
  <c r="L12" i="73"/>
  <c r="O40" i="82"/>
  <c r="L44" i="72"/>
  <c r="AR41" i="72"/>
  <c r="AS16" i="73"/>
  <c r="F18" i="73"/>
  <c r="M29" i="82"/>
  <c r="AB35" i="82"/>
  <c r="AA14" i="73"/>
  <c r="V21" i="73"/>
  <c r="I30" i="82"/>
  <c r="AV34" i="72"/>
  <c r="I17" i="82"/>
  <c r="AM14" i="73"/>
  <c r="S15" i="72"/>
  <c r="Z14" i="72"/>
  <c r="V15" i="73"/>
  <c r="AJ17" i="73"/>
  <c r="AA23" i="82"/>
  <c r="H55" i="72"/>
  <c r="P11" i="82"/>
  <c r="AN30" i="73"/>
  <c r="W27" i="73"/>
  <c r="W24" i="73"/>
  <c r="P43" i="82"/>
  <c r="P10" i="82"/>
  <c r="M21" i="82"/>
  <c r="AG17" i="82"/>
  <c r="AC15" i="82"/>
  <c r="Y22" i="73"/>
  <c r="J8" i="72"/>
  <c r="AS16" i="72"/>
  <c r="F37" i="82"/>
  <c r="AD24" i="73"/>
  <c r="AT30" i="73"/>
  <c r="AS22" i="73"/>
  <c r="D16" i="82"/>
  <c r="AL56" i="72"/>
  <c r="Q8" i="72"/>
  <c r="AC27" i="73"/>
  <c r="AA21" i="82"/>
  <c r="L45" i="82"/>
  <c r="K30" i="73"/>
  <c r="G17" i="82"/>
  <c r="AP44" i="72"/>
  <c r="P20" i="82"/>
  <c r="N23" i="82"/>
  <c r="M4" i="72"/>
  <c r="Q17" i="73"/>
  <c r="R56" i="72"/>
  <c r="D34" i="72"/>
  <c r="P37" i="72"/>
  <c r="AE17" i="82"/>
  <c r="Q24" i="82"/>
  <c r="AD41" i="82"/>
  <c r="D17" i="72"/>
  <c r="O4" i="82"/>
  <c r="AM9" i="72"/>
  <c r="G15" i="72"/>
  <c r="R15" i="72"/>
  <c r="D31" i="82"/>
  <c r="S37" i="82"/>
  <c r="H47" i="82"/>
  <c r="E6" i="72"/>
  <c r="J22" i="82"/>
  <c r="F45" i="82"/>
  <c r="AJ21" i="73"/>
  <c r="Y27" i="73"/>
  <c r="AL5" i="82"/>
  <c r="B10" i="73"/>
  <c r="X41" i="72"/>
  <c r="AH37" i="72"/>
  <c r="N56" i="72"/>
  <c r="AE5" i="72"/>
  <c r="D14" i="72"/>
  <c r="AB45" i="82"/>
  <c r="J28" i="82"/>
  <c r="AR39" i="72"/>
  <c r="AT7" i="72"/>
  <c r="AR12" i="73"/>
  <c r="Z35" i="72"/>
  <c r="P22" i="82"/>
  <c r="G34" i="82"/>
  <c r="AI23" i="73"/>
  <c r="I6" i="82"/>
  <c r="AT15" i="73"/>
  <c r="AC17" i="72"/>
  <c r="D8" i="82"/>
  <c r="Z29" i="73"/>
  <c r="G13" i="82"/>
  <c r="Y21" i="82"/>
  <c r="I16" i="82"/>
  <c r="AT23" i="82"/>
  <c r="AD15" i="73"/>
  <c r="U31" i="73"/>
  <c r="AT19" i="73"/>
  <c r="AV44" i="72"/>
  <c r="T55" i="72"/>
  <c r="AL21" i="82"/>
  <c r="N21" i="82"/>
  <c r="AA5" i="82"/>
  <c r="J26" i="82"/>
  <c r="AV37" i="72"/>
  <c r="AN17" i="82"/>
  <c r="AK24" i="73"/>
  <c r="AD17" i="82"/>
  <c r="W10" i="73"/>
  <c r="X13" i="72"/>
  <c r="AM31" i="73"/>
  <c r="E13" i="73"/>
  <c r="AN53" i="72"/>
  <c r="AT11" i="82"/>
  <c r="AB31" i="73"/>
  <c r="AJ6" i="72"/>
  <c r="E19" i="73"/>
  <c r="N15" i="82"/>
  <c r="AP21" i="73"/>
  <c r="AB40" i="72"/>
  <c r="P50" i="72"/>
  <c r="AA9" i="82"/>
  <c r="K17" i="72"/>
  <c r="AE11" i="82"/>
  <c r="N39" i="72"/>
  <c r="AG11" i="72"/>
  <c r="X52" i="72"/>
  <c r="R54" i="72"/>
  <c r="D23" i="73"/>
  <c r="AU16" i="73"/>
  <c r="AH17" i="73"/>
  <c r="N50" i="72"/>
  <c r="H5" i="72"/>
  <c r="N45" i="82"/>
  <c r="AW17" i="73"/>
  <c r="Z3" i="82"/>
  <c r="AE33" i="82"/>
  <c r="AD16" i="73"/>
  <c r="AH27" i="73"/>
  <c r="AF5" i="72"/>
  <c r="AN5" i="82"/>
  <c r="D15" i="72"/>
  <c r="L26" i="82"/>
  <c r="P56" i="72"/>
  <c r="AV12" i="72"/>
  <c r="O27" i="82"/>
  <c r="X54" i="72"/>
  <c r="R17" i="72"/>
  <c r="AN13" i="72"/>
  <c r="AR24" i="73"/>
  <c r="N15" i="72"/>
  <c r="AA7" i="82"/>
  <c r="L14" i="73"/>
  <c r="H37" i="82"/>
  <c r="X16" i="72"/>
  <c r="AD55" i="72"/>
  <c r="U29" i="73"/>
  <c r="AF32" i="73"/>
  <c r="AJ39" i="82"/>
  <c r="AT12" i="73"/>
  <c r="D39" i="82"/>
  <c r="AR10" i="73"/>
  <c r="P9" i="82"/>
  <c r="X44" i="72"/>
  <c r="H31" i="82"/>
  <c r="AQ14" i="73"/>
  <c r="AL47" i="82"/>
  <c r="D52" i="72"/>
  <c r="Y11" i="82"/>
  <c r="S23" i="82"/>
  <c r="U25" i="73"/>
  <c r="P52" i="72"/>
  <c r="AH20" i="72"/>
  <c r="Q31" i="73"/>
  <c r="D25" i="82"/>
  <c r="F38" i="82"/>
  <c r="J55" i="72"/>
  <c r="AU20" i="72"/>
  <c r="AT18" i="73"/>
  <c r="AK8" i="72"/>
  <c r="Q21" i="82"/>
  <c r="AM16" i="72"/>
  <c r="U32" i="73"/>
  <c r="Z19" i="82"/>
  <c r="V27" i="73"/>
  <c r="AH40" i="72"/>
  <c r="AK10" i="72"/>
  <c r="V19" i="73"/>
  <c r="AN11" i="72"/>
  <c r="AK17" i="72"/>
  <c r="Z20" i="72"/>
  <c r="P25" i="73"/>
  <c r="M7" i="82"/>
  <c r="U12" i="73"/>
  <c r="H45" i="72"/>
  <c r="AD25" i="73"/>
  <c r="AA20" i="73"/>
  <c r="AK43" i="82"/>
  <c r="P39" i="82"/>
  <c r="M26" i="82"/>
  <c r="AE16" i="73"/>
  <c r="AH53" i="72"/>
  <c r="AQ29" i="73"/>
  <c r="AB24" i="73"/>
  <c r="AU15" i="73"/>
  <c r="AR21" i="73"/>
  <c r="N36" i="72"/>
  <c r="R10" i="73"/>
  <c r="L21" i="82"/>
  <c r="N35" i="72"/>
  <c r="AI16" i="72"/>
  <c r="U24" i="73"/>
  <c r="U14" i="72"/>
  <c r="AG23" i="82"/>
  <c r="O19" i="82"/>
  <c r="M11" i="72"/>
  <c r="AF13" i="72"/>
  <c r="G21" i="82"/>
  <c r="J17" i="72"/>
  <c r="N9" i="82"/>
  <c r="AN38" i="72"/>
  <c r="AS10" i="73"/>
  <c r="AR44" i="72"/>
  <c r="AT32" i="73"/>
  <c r="AT54" i="72"/>
  <c r="P30" i="82"/>
  <c r="M12" i="73"/>
  <c r="AD19" i="82"/>
  <c r="AA6" i="72"/>
  <c r="AN55" i="72"/>
  <c r="AF15" i="73"/>
  <c r="F35" i="72"/>
  <c r="D10" i="72"/>
  <c r="AC7" i="82"/>
  <c r="AE19" i="73"/>
  <c r="O9" i="72"/>
  <c r="N5" i="82"/>
  <c r="AS7" i="72"/>
  <c r="P16" i="72"/>
  <c r="L28" i="73"/>
  <c r="I9" i="82"/>
  <c r="AL29" i="82"/>
  <c r="AK21" i="82"/>
  <c r="AH39" i="72"/>
  <c r="AC4" i="72"/>
  <c r="J8" i="82"/>
  <c r="D4" i="82"/>
  <c r="AF50" i="72"/>
  <c r="AP40" i="72"/>
  <c r="W31" i="73"/>
  <c r="AV45" i="72"/>
  <c r="H51" i="72"/>
  <c r="AQ15" i="73"/>
  <c r="AK21" i="73"/>
  <c r="AM18" i="73"/>
  <c r="S27" i="82"/>
  <c r="E40" i="82"/>
  <c r="AR36" i="72"/>
  <c r="AE15" i="82"/>
  <c r="AF28" i="73"/>
  <c r="I17" i="72"/>
  <c r="N40" i="82"/>
  <c r="AS28" i="73"/>
  <c r="X45" i="72"/>
  <c r="H44" i="72"/>
  <c r="AA19" i="73"/>
  <c r="N9" i="72"/>
  <c r="AB10" i="73"/>
  <c r="L34" i="82"/>
  <c r="P27" i="73"/>
  <c r="AR30" i="73"/>
  <c r="G15" i="82"/>
  <c r="AH17" i="82"/>
  <c r="AL17" i="72"/>
  <c r="AD14" i="73"/>
  <c r="AC11" i="73"/>
  <c r="W8" i="72"/>
  <c r="R36" i="72"/>
  <c r="F27" i="73"/>
  <c r="X28" i="73"/>
  <c r="I5" i="72"/>
  <c r="AH18" i="73"/>
  <c r="Q45" i="82"/>
  <c r="E14" i="82"/>
  <c r="V8" i="72"/>
  <c r="AN39" i="72"/>
  <c r="N18" i="82"/>
  <c r="C14" i="72"/>
  <c r="AW19" i="73"/>
  <c r="W15" i="73"/>
  <c r="D50" i="72"/>
  <c r="AK17" i="82"/>
  <c r="AI15" i="72"/>
  <c r="AF56" i="72"/>
  <c r="L26" i="73"/>
  <c r="AL11" i="72"/>
  <c r="AD20" i="72"/>
  <c r="AD35" i="72"/>
  <c r="U17" i="72"/>
  <c r="O5" i="82"/>
  <c r="AV31" i="73"/>
  <c r="R52" i="72"/>
  <c r="AT37" i="82"/>
  <c r="T45" i="72"/>
  <c r="AL32" i="73"/>
  <c r="AT17" i="73"/>
  <c r="AE22" i="73"/>
  <c r="AH5" i="72"/>
  <c r="S47" i="82"/>
  <c r="X17" i="73"/>
  <c r="F35" i="82"/>
  <c r="Y29" i="82"/>
  <c r="F12" i="82"/>
  <c r="V37" i="72"/>
  <c r="J56" i="72"/>
  <c r="AP52" i="72"/>
  <c r="F52" i="72"/>
  <c r="B21" i="73"/>
  <c r="F24" i="82"/>
  <c r="I39" i="82"/>
  <c r="AW18" i="73"/>
  <c r="J11" i="82"/>
  <c r="AG21" i="73"/>
  <c r="X20" i="73"/>
  <c r="J14" i="72"/>
  <c r="AT14" i="72"/>
  <c r="H52" i="72"/>
  <c r="C27" i="73"/>
  <c r="C17" i="72"/>
  <c r="AJ23" i="73"/>
  <c r="T11" i="72"/>
  <c r="U27" i="73"/>
  <c r="Z29" i="82"/>
  <c r="AR34" i="72"/>
  <c r="Y17" i="73"/>
  <c r="AB36" i="72"/>
  <c r="AV24" i="73"/>
  <c r="AK15" i="72"/>
  <c r="Y26" i="73"/>
  <c r="AQ13" i="72"/>
  <c r="D51" i="72"/>
  <c r="O4" i="72"/>
  <c r="Z44" i="72"/>
  <c r="AU22" i="73"/>
  <c r="AE27" i="82"/>
  <c r="G32" i="73"/>
  <c r="M15" i="73"/>
  <c r="M8" i="82"/>
  <c r="N7" i="82"/>
  <c r="M24" i="82"/>
  <c r="AW25" i="73"/>
  <c r="O7" i="82"/>
  <c r="AN8" i="72"/>
  <c r="E4" i="82"/>
  <c r="D40" i="72"/>
  <c r="P12" i="73"/>
  <c r="AJ37" i="82"/>
  <c r="Y21" i="73"/>
  <c r="AT17" i="72"/>
  <c r="AJ9" i="82"/>
  <c r="AG39" i="82"/>
  <c r="AM11" i="73"/>
  <c r="AO25" i="82"/>
  <c r="S18" i="82"/>
  <c r="L13" i="73"/>
  <c r="AD37" i="72"/>
  <c r="M23" i="82"/>
  <c r="AG8" i="72"/>
  <c r="AE13" i="82"/>
  <c r="E17" i="72"/>
  <c r="O10" i="72"/>
  <c r="AT16" i="73"/>
  <c r="AG41" i="82"/>
  <c r="D3" i="82"/>
  <c r="H25" i="82"/>
  <c r="K28" i="82"/>
  <c r="AV8" i="72"/>
  <c r="P45" i="72"/>
  <c r="E20" i="82"/>
  <c r="F26" i="82"/>
  <c r="AO30" i="73"/>
  <c r="AO28" i="73"/>
  <c r="B27" i="73"/>
  <c r="AA21" i="73"/>
  <c r="H32" i="82"/>
  <c r="AE29" i="73"/>
  <c r="AJ22" i="73"/>
  <c r="AB11" i="72"/>
  <c r="AC5" i="72"/>
  <c r="W11" i="72"/>
  <c r="F27" i="82"/>
  <c r="AA29" i="82"/>
  <c r="AV15" i="72"/>
  <c r="AG10" i="73"/>
  <c r="G9" i="82"/>
  <c r="K46" i="82"/>
  <c r="O16" i="82"/>
  <c r="AL35" i="82"/>
  <c r="L7" i="72"/>
  <c r="F53" i="72"/>
  <c r="AM24" i="73"/>
  <c r="H3" i="82"/>
  <c r="AO14" i="73"/>
  <c r="W23" i="73"/>
  <c r="AR9" i="72"/>
  <c r="J41" i="72"/>
  <c r="H19" i="82"/>
  <c r="AR37" i="72"/>
  <c r="AG45" i="82"/>
  <c r="Y33" i="82"/>
  <c r="AR16" i="73"/>
  <c r="AR45" i="72"/>
  <c r="AF37" i="72"/>
  <c r="Y6" i="72"/>
  <c r="AB26" i="73"/>
  <c r="E11" i="82"/>
  <c r="K34" i="82"/>
  <c r="AC31" i="73"/>
  <c r="Q10" i="72"/>
  <c r="K23" i="82"/>
  <c r="Q37" i="82"/>
  <c r="AJ40" i="72"/>
  <c r="H12" i="72"/>
  <c r="G13" i="72"/>
  <c r="AO8" i="72"/>
  <c r="AO10" i="72"/>
  <c r="AB14" i="73"/>
  <c r="J34" i="72"/>
  <c r="H28" i="82"/>
  <c r="Y30" i="73"/>
  <c r="O42" i="82"/>
  <c r="Z43" i="82"/>
  <c r="Z38" i="72"/>
  <c r="K19" i="82"/>
  <c r="AW22" i="73"/>
  <c r="Q23" i="73"/>
  <c r="AG16" i="72"/>
  <c r="D17" i="73"/>
  <c r="M17" i="73"/>
  <c r="AJ19" i="82"/>
  <c r="Y31" i="73"/>
  <c r="Z17" i="72"/>
  <c r="S10" i="72"/>
  <c r="W18" i="73"/>
  <c r="S31" i="82"/>
  <c r="G33" i="82"/>
  <c r="N34" i="82"/>
  <c r="L16" i="72"/>
  <c r="AP31" i="73"/>
  <c r="AN44" i="72"/>
  <c r="AU12" i="73"/>
  <c r="Q2" i="82"/>
  <c r="AJ23" i="82"/>
  <c r="AA7" i="72"/>
  <c r="AA41" i="82"/>
  <c r="D54" i="72"/>
  <c r="Z31" i="82"/>
  <c r="AB28" i="72"/>
  <c r="Z39" i="72"/>
  <c r="AK20" i="73"/>
  <c r="AL33" i="82"/>
  <c r="AU18" i="73"/>
  <c r="AK12" i="72"/>
  <c r="S11" i="82"/>
  <c r="L15" i="72"/>
  <c r="X21" i="73"/>
  <c r="T56" i="72"/>
  <c r="AJ10" i="73"/>
  <c r="H41" i="82"/>
  <c r="AP22" i="73"/>
  <c r="AT13" i="82"/>
  <c r="F2" i="82"/>
  <c r="J16" i="72"/>
  <c r="P25" i="82"/>
  <c r="G7" i="82"/>
  <c r="AL17" i="82"/>
  <c r="Q47" i="82"/>
  <c r="C11" i="73"/>
  <c r="E7" i="72"/>
  <c r="W29" i="73"/>
  <c r="Z33" i="82"/>
  <c r="AB51" i="72"/>
  <c r="O16" i="72"/>
  <c r="E24" i="73"/>
  <c r="AM11" i="82"/>
  <c r="AW10" i="73"/>
  <c r="O8" i="72"/>
  <c r="AN19" i="73"/>
  <c r="Z35" i="82"/>
  <c r="AV18" i="73"/>
  <c r="AB21" i="73"/>
  <c r="AB7" i="82"/>
  <c r="J39" i="72"/>
  <c r="AM5" i="82"/>
  <c r="AJ24" i="73"/>
  <c r="R20" i="73"/>
  <c r="AK15" i="82"/>
  <c r="AK16" i="73"/>
  <c r="AM27" i="73"/>
  <c r="R7" i="72"/>
  <c r="M46" i="82"/>
  <c r="W14" i="73"/>
  <c r="G19" i="73"/>
  <c r="F12" i="72"/>
  <c r="AH37" i="82"/>
  <c r="J20" i="72"/>
  <c r="N35" i="82"/>
  <c r="X5" i="82"/>
  <c r="AJ17" i="82"/>
  <c r="AJ14" i="72"/>
  <c r="AI37" i="82"/>
  <c r="AJ38" i="72"/>
  <c r="AV52" i="72"/>
  <c r="L7" i="82"/>
  <c r="G21" i="73"/>
  <c r="C21" i="73"/>
  <c r="AT53" i="72"/>
  <c r="AG29" i="82"/>
  <c r="AB7" i="72"/>
  <c r="M32" i="73"/>
  <c r="X25" i="82"/>
  <c r="N28" i="82"/>
  <c r="V10" i="73"/>
  <c r="G11" i="72"/>
  <c r="AG13" i="73"/>
  <c r="AO14" i="72"/>
  <c r="AL27" i="73"/>
  <c r="F22" i="73"/>
  <c r="X25" i="73"/>
  <c r="AU12" i="72"/>
  <c r="Z17" i="82"/>
  <c r="N55" i="72"/>
  <c r="F15" i="72"/>
  <c r="J42" i="82"/>
  <c r="E35" i="82"/>
  <c r="P30" i="73"/>
  <c r="AM37" i="82"/>
  <c r="J6" i="72"/>
  <c r="H10" i="82"/>
  <c r="AK7" i="72"/>
  <c r="Z13" i="73"/>
  <c r="L13" i="72"/>
  <c r="K23" i="73"/>
  <c r="E17" i="82"/>
  <c r="Z37" i="72"/>
  <c r="M18" i="73"/>
  <c r="AR40" i="72"/>
  <c r="AV32" i="73"/>
  <c r="AG32" i="73"/>
  <c r="S4" i="82"/>
  <c r="O35" i="82"/>
  <c r="P3" i="82"/>
  <c r="AN29" i="82"/>
  <c r="L25" i="73"/>
  <c r="O12" i="72"/>
  <c r="C18" i="73"/>
  <c r="AM9" i="82"/>
  <c r="W26" i="73"/>
  <c r="K4" i="82"/>
  <c r="O11" i="82"/>
  <c r="AA13" i="73"/>
  <c r="L28" i="82"/>
  <c r="H37" i="72"/>
  <c r="AH16" i="72"/>
  <c r="K39" i="82"/>
  <c r="B15" i="73"/>
  <c r="Q26" i="73"/>
  <c r="D36" i="72"/>
  <c r="AD43" i="82"/>
  <c r="V29" i="73"/>
  <c r="AT5" i="82"/>
  <c r="H21" i="82"/>
  <c r="AN11" i="82"/>
  <c r="D42" i="82"/>
  <c r="AP34" i="72"/>
  <c r="N26" i="82"/>
  <c r="AS32" i="73"/>
  <c r="AN33" i="82"/>
  <c r="O13" i="82"/>
  <c r="J50" i="72"/>
  <c r="AL31" i="73"/>
  <c r="O14" i="72"/>
  <c r="AG25" i="73"/>
  <c r="AF9" i="72"/>
  <c r="S43" i="82"/>
  <c r="K21" i="82"/>
  <c r="I32" i="82"/>
  <c r="AL45" i="72"/>
  <c r="AV13" i="72"/>
  <c r="G9" i="72"/>
  <c r="AI21" i="73"/>
  <c r="P42" i="82"/>
  <c r="AM13" i="72"/>
  <c r="K13" i="82"/>
  <c r="T14" i="72"/>
  <c r="AP4" i="72"/>
  <c r="AF38" i="72"/>
  <c r="AG37" i="82"/>
  <c r="R51" i="72"/>
  <c r="Z15" i="82"/>
  <c r="I12" i="72"/>
  <c r="R27" i="73"/>
  <c r="M18" i="82"/>
  <c r="AB29" i="73"/>
  <c r="AO23" i="73"/>
  <c r="J31" i="82"/>
  <c r="AT16" i="72"/>
  <c r="AP20" i="73"/>
  <c r="AB37" i="72"/>
  <c r="AG12" i="72"/>
  <c r="N44" i="72"/>
  <c r="P8" i="82"/>
  <c r="O31" i="82"/>
  <c r="G14" i="73"/>
  <c r="M9" i="82"/>
  <c r="AO6" i="72"/>
  <c r="S3" i="82"/>
  <c r="AW16" i="73"/>
  <c r="E39" i="82"/>
  <c r="D45" i="72"/>
  <c r="AC25" i="82"/>
  <c r="F20" i="73"/>
  <c r="AR27" i="73"/>
  <c r="E15" i="82"/>
  <c r="O38" i="82"/>
  <c r="AB13" i="82"/>
  <c r="AO32" i="73"/>
  <c r="K45" i="82"/>
  <c r="Q43" i="82"/>
  <c r="AF25" i="73"/>
  <c r="AS27" i="73"/>
  <c r="AD16" i="72"/>
  <c r="AJ27" i="73"/>
  <c r="C16" i="72"/>
  <c r="D38" i="82"/>
  <c r="AG7" i="72"/>
  <c r="R21" i="73"/>
  <c r="I22" i="82"/>
  <c r="L29" i="82"/>
  <c r="AL27" i="82"/>
  <c r="H2" i="82"/>
  <c r="O17" i="82"/>
  <c r="AG20" i="73"/>
  <c r="E10" i="73"/>
  <c r="AD38" i="72"/>
  <c r="X43" i="82"/>
  <c r="I10" i="72"/>
  <c r="AH12" i="72"/>
  <c r="AQ23" i="73"/>
  <c r="AH25" i="73"/>
  <c r="AD33" i="82"/>
  <c r="I36" i="82"/>
  <c r="X51" i="72"/>
  <c r="AR28" i="73"/>
  <c r="Q46" i="82"/>
  <c r="AP41" i="72"/>
  <c r="K12" i="73"/>
  <c r="B22" i="73"/>
  <c r="F42" i="82"/>
  <c r="Q3" i="82"/>
  <c r="H6" i="72"/>
  <c r="AP26" i="73"/>
  <c r="W12" i="73"/>
  <c r="AA18" i="73"/>
  <c r="X11" i="82"/>
  <c r="F5" i="82"/>
  <c r="F15" i="82"/>
  <c r="AL9" i="72"/>
  <c r="E27" i="73"/>
  <c r="AT43" i="82"/>
  <c r="I14" i="72"/>
  <c r="H36" i="72"/>
  <c r="P16" i="73"/>
  <c r="Z22" i="73"/>
  <c r="Z10" i="73"/>
  <c r="I14" i="82"/>
  <c r="R19" i="73"/>
  <c r="Q5" i="82"/>
  <c r="AN9" i="72"/>
  <c r="W16" i="72"/>
  <c r="D22" i="73"/>
  <c r="D6" i="82"/>
  <c r="AC24" i="73"/>
  <c r="G47" i="82"/>
  <c r="E30" i="82"/>
  <c r="R31" i="73"/>
  <c r="E27" i="82"/>
  <c r="AP5" i="72"/>
  <c r="F16" i="73"/>
  <c r="AA16" i="73"/>
  <c r="Y8" i="72"/>
  <c r="V55" i="72"/>
  <c r="AN36" i="72"/>
  <c r="AO21" i="73"/>
  <c r="V40" i="72"/>
  <c r="AE15" i="72"/>
  <c r="AA12" i="73"/>
  <c r="K15" i="82"/>
  <c r="M11" i="82"/>
  <c r="V12" i="73"/>
  <c r="V16" i="72"/>
  <c r="AH47" i="82"/>
  <c r="AH23" i="82"/>
  <c r="J35" i="72"/>
  <c r="Q42" i="82"/>
  <c r="AB14" i="72"/>
  <c r="Q9" i="82"/>
  <c r="AL15" i="73"/>
  <c r="AA26" i="73"/>
  <c r="P38" i="82"/>
  <c r="Y29" i="73"/>
  <c r="AL23" i="82"/>
  <c r="AN31" i="82"/>
  <c r="AQ26" i="73"/>
  <c r="AA25" i="73"/>
  <c r="AK39" i="82"/>
  <c r="M37" i="82"/>
  <c r="AH45" i="72"/>
  <c r="D45" i="82"/>
  <c r="M41" i="82"/>
  <c r="M22" i="82"/>
  <c r="D10" i="73"/>
  <c r="AI25" i="73"/>
  <c r="AV11" i="72"/>
  <c r="D46" i="82"/>
  <c r="Y31" i="82"/>
  <c r="AF17" i="72"/>
  <c r="AV41" i="72"/>
  <c r="AI15" i="73"/>
  <c r="X35" i="82"/>
  <c r="AT4" i="72"/>
  <c r="AU11" i="72"/>
  <c r="AG19" i="73"/>
  <c r="AK32" i="73"/>
  <c r="P36" i="82"/>
  <c r="AS14" i="72"/>
  <c r="AN12" i="73"/>
  <c r="AN11" i="73"/>
  <c r="AL39" i="82"/>
  <c r="AI4" i="72"/>
  <c r="J25" i="82"/>
  <c r="AJ9" i="72"/>
  <c r="AL55" i="72"/>
  <c r="AU19" i="73"/>
  <c r="F22" i="82"/>
  <c r="AH21" i="73"/>
  <c r="X14" i="73"/>
  <c r="AC45" i="82"/>
  <c r="AJ56" i="72"/>
  <c r="P12" i="72"/>
  <c r="AN5" i="72"/>
  <c r="X23" i="82"/>
  <c r="F55" i="72"/>
  <c r="AH28" i="73"/>
  <c r="W17" i="73"/>
  <c r="R23" i="73"/>
  <c r="AE23" i="82"/>
  <c r="AA3" i="82"/>
  <c r="AJ15" i="82"/>
  <c r="AE13" i="72"/>
  <c r="P12" i="82"/>
  <c r="X16" i="73"/>
  <c r="AT40" i="72"/>
  <c r="Z7" i="82"/>
  <c r="Y20" i="72"/>
  <c r="AO16" i="73"/>
  <c r="AQ15" i="72"/>
  <c r="Y7" i="72"/>
  <c r="AD13" i="73"/>
  <c r="G15" i="73"/>
  <c r="AJ13" i="82"/>
  <c r="AP6" i="72"/>
  <c r="AT5" i="72"/>
  <c r="Q38" i="82"/>
  <c r="L6" i="82"/>
  <c r="AT37" i="72"/>
  <c r="N13" i="82"/>
  <c r="AP16" i="72"/>
  <c r="AL5" i="72"/>
  <c r="N30" i="82"/>
  <c r="U28" i="73"/>
  <c r="Z4" i="72"/>
  <c r="AS5" i="72"/>
  <c r="O46" i="82"/>
  <c r="Q34" i="82"/>
  <c r="S34" i="82"/>
  <c r="X24" i="73"/>
  <c r="V27" i="82"/>
  <c r="AG43" i="82"/>
  <c r="K25" i="73"/>
  <c r="Q30" i="73"/>
  <c r="AJ10" i="72"/>
  <c r="AH11" i="72"/>
  <c r="AT41" i="82"/>
  <c r="AN37" i="72"/>
  <c r="AI16" i="73"/>
  <c r="B18" i="73"/>
  <c r="C10" i="73"/>
  <c r="AA22" i="73"/>
  <c r="E11" i="73"/>
  <c r="K13" i="72"/>
  <c r="Z54" i="72"/>
  <c r="AI13" i="72"/>
  <c r="AB12" i="72"/>
  <c r="AP12" i="73"/>
  <c r="AA13" i="82"/>
  <c r="AB17" i="73"/>
  <c r="AL29" i="73"/>
  <c r="AJ13" i="72"/>
  <c r="D11" i="73"/>
  <c r="AI12" i="72"/>
  <c r="M25" i="73"/>
  <c r="AB25" i="73"/>
  <c r="X35" i="72"/>
  <c r="O9" i="82"/>
  <c r="G42" i="82"/>
  <c r="AO33" i="82"/>
  <c r="AB43" i="82"/>
  <c r="M32" i="82"/>
  <c r="AT36" i="72"/>
  <c r="Q10" i="73"/>
  <c r="G13" i="73"/>
  <c r="H20" i="82"/>
  <c r="E18" i="82"/>
  <c r="L8" i="72"/>
  <c r="AO5" i="72"/>
  <c r="Q25" i="73"/>
  <c r="Q44" i="82"/>
  <c r="AC5" i="82"/>
  <c r="K21" i="73"/>
  <c r="AH35" i="82"/>
  <c r="Y20" i="73"/>
  <c r="H4" i="82"/>
  <c r="N43" i="82"/>
  <c r="Z9" i="72"/>
  <c r="F29" i="73"/>
  <c r="N52" i="72"/>
  <c r="AJ3" i="82"/>
  <c r="U21" i="73"/>
  <c r="Y24" i="73"/>
  <c r="D32" i="82"/>
  <c r="Q16" i="72"/>
  <c r="P40" i="82"/>
  <c r="AM32" i="73"/>
  <c r="W30" i="73"/>
  <c r="K6" i="82"/>
  <c r="L24" i="82"/>
  <c r="N37" i="72"/>
  <c r="H12" i="82"/>
  <c r="AQ11" i="72"/>
  <c r="AJ11" i="82"/>
  <c r="AN32" i="73"/>
  <c r="T52" i="72"/>
  <c r="AC27" i="82"/>
  <c r="I34" i="82"/>
  <c r="J41" i="82"/>
  <c r="M14" i="73"/>
  <c r="AA14" i="72"/>
  <c r="P32" i="73"/>
  <c r="U12" i="72"/>
  <c r="AI19" i="73"/>
  <c r="AO26" i="73"/>
  <c r="L6" i="72"/>
  <c r="T5" i="72"/>
  <c r="R25" i="73"/>
  <c r="C9" i="72"/>
  <c r="N41" i="82"/>
  <c r="AO35" i="82"/>
  <c r="AG4" i="72"/>
  <c r="I38" i="82"/>
  <c r="AM8" i="72"/>
  <c r="N38" i="82"/>
  <c r="AI10" i="73"/>
  <c r="AW12" i="73"/>
  <c r="I33" i="82"/>
  <c r="R6" i="72"/>
  <c r="N7" i="72"/>
  <c r="Z28" i="73"/>
  <c r="AP28" i="72"/>
  <c r="N53" i="72"/>
  <c r="R9" i="72"/>
  <c r="AR20" i="73"/>
  <c r="AA25" i="82"/>
  <c r="AA9" i="72"/>
  <c r="AH14" i="72"/>
  <c r="J17" i="82"/>
  <c r="Q22" i="82"/>
  <c r="U22" i="73"/>
  <c r="D5" i="82"/>
  <c r="AM29" i="82"/>
  <c r="F7" i="82"/>
  <c r="P2" i="82"/>
  <c r="AH6" i="72"/>
  <c r="AK31" i="82"/>
  <c r="AP51" i="72"/>
  <c r="E26" i="73"/>
  <c r="F9" i="82"/>
  <c r="AF22" i="73"/>
  <c r="AO41" i="82"/>
  <c r="AF11" i="72"/>
  <c r="AI9" i="82"/>
  <c r="AG31" i="73"/>
  <c r="E42" i="82"/>
  <c r="Y37" i="82"/>
  <c r="R14" i="72"/>
  <c r="C12" i="73"/>
  <c r="V12" i="72"/>
  <c r="AE5" i="82"/>
  <c r="P19" i="73"/>
  <c r="L39" i="82"/>
  <c r="T41" i="72"/>
  <c r="AJ26" i="73"/>
  <c r="S21" i="82"/>
  <c r="AN15" i="82"/>
  <c r="K32" i="73"/>
  <c r="P34" i="72"/>
  <c r="Y13" i="82"/>
  <c r="AK29" i="73"/>
  <c r="AP50" i="72"/>
  <c r="AK45" i="82"/>
  <c r="U16" i="73"/>
  <c r="M21" i="73"/>
  <c r="I31" i="82"/>
  <c r="K10" i="73"/>
  <c r="AT31" i="73"/>
  <c r="Q4" i="82"/>
  <c r="AT28" i="73"/>
  <c r="G22" i="73"/>
  <c r="AE27" i="73"/>
  <c r="AF51" i="72"/>
  <c r="G2" i="82"/>
  <c r="G8" i="72"/>
  <c r="X41" i="82"/>
  <c r="F13" i="82"/>
  <c r="O47" i="82"/>
  <c r="D29" i="73"/>
  <c r="AL4" i="72"/>
  <c r="U13" i="73"/>
  <c r="AQ16" i="72"/>
  <c r="AF55" i="72"/>
  <c r="F39" i="82"/>
  <c r="X11" i="72"/>
  <c r="AG31" i="82"/>
  <c r="AC20" i="72"/>
  <c r="AL10" i="73"/>
  <c r="AN34" i="72"/>
  <c r="H34" i="72"/>
  <c r="I19" i="82"/>
  <c r="AU31" i="73"/>
  <c r="AC23" i="73"/>
  <c r="AE20" i="72"/>
  <c r="X20" i="72"/>
  <c r="M47" i="82"/>
  <c r="AD36" i="72"/>
  <c r="AI41" i="82"/>
  <c r="P26" i="82"/>
  <c r="AN13" i="82"/>
  <c r="AK15" i="73"/>
  <c r="L3" i="82"/>
  <c r="S39" i="82"/>
  <c r="AO31" i="82"/>
  <c r="G22" i="82"/>
  <c r="Z55" i="72"/>
  <c r="P40" i="72"/>
  <c r="Z53" i="72"/>
  <c r="AS11" i="72"/>
  <c r="S14" i="82"/>
  <c r="U8" i="72"/>
  <c r="O20" i="82"/>
  <c r="Y5" i="82"/>
  <c r="AV55" i="72"/>
  <c r="AS25" i="73"/>
  <c r="Y25" i="73"/>
  <c r="P14" i="73"/>
  <c r="AR35" i="72"/>
  <c r="Z26" i="73"/>
  <c r="K17" i="73"/>
  <c r="AH19" i="82"/>
  <c r="AQ5" i="72"/>
  <c r="F4" i="82"/>
  <c r="U6" i="72"/>
  <c r="L18" i="82"/>
  <c r="AO29" i="82"/>
  <c r="S46" i="82"/>
  <c r="AO11" i="73"/>
  <c r="AD9" i="82"/>
  <c r="AK13" i="82"/>
  <c r="H46" i="82"/>
  <c r="AU17" i="73"/>
  <c r="P18" i="73"/>
  <c r="AT20" i="72"/>
  <c r="W14" i="72"/>
  <c r="K24" i="82"/>
  <c r="F11" i="73"/>
  <c r="B30" i="73"/>
  <c r="AB41" i="72"/>
  <c r="AN28" i="73"/>
  <c r="S13" i="72"/>
  <c r="H33" i="82"/>
  <c r="AP10" i="72"/>
  <c r="AM33" i="82"/>
  <c r="M35" i="82"/>
  <c r="P36" i="72"/>
  <c r="E9" i="82"/>
  <c r="AN6" i="72"/>
  <c r="AF23" i="73"/>
  <c r="AT41" i="72"/>
  <c r="U20" i="72"/>
  <c r="L45" i="72"/>
  <c r="Z21" i="73"/>
  <c r="J4" i="82"/>
  <c r="AN13" i="73"/>
  <c r="AW13" i="73"/>
  <c r="AV23" i="73"/>
  <c r="E2" i="82"/>
  <c r="N10" i="82"/>
  <c r="AH41" i="82"/>
  <c r="Q13" i="73"/>
  <c r="AC19" i="73"/>
  <c r="J46" i="82"/>
  <c r="AT21" i="82"/>
  <c r="T6" i="72"/>
  <c r="P29" i="82"/>
  <c r="AB8" i="72"/>
  <c r="S17" i="82"/>
  <c r="AO9" i="72"/>
  <c r="L5" i="82"/>
  <c r="E8" i="82"/>
  <c r="AO45" i="82"/>
  <c r="Z40" i="72"/>
  <c r="P24" i="73"/>
  <c r="AN7" i="72"/>
  <c r="Y13" i="72"/>
  <c r="AD18" i="73"/>
  <c r="AJ55" i="72"/>
  <c r="P15" i="73"/>
  <c r="X11" i="73"/>
  <c r="G27" i="73"/>
  <c r="E20" i="73"/>
  <c r="F10" i="82"/>
  <c r="AE17" i="72"/>
  <c r="O32" i="82"/>
  <c r="AE25" i="82"/>
  <c r="N24" i="82"/>
  <c r="AH4" i="72"/>
  <c r="AB33" i="82"/>
  <c r="AO12" i="73"/>
  <c r="O5" i="72"/>
  <c r="P17" i="73"/>
  <c r="I7" i="72"/>
  <c r="L20" i="73"/>
  <c r="AU14" i="73"/>
  <c r="AD8" i="72"/>
  <c r="AP16" i="73"/>
  <c r="N12" i="72"/>
  <c r="R12" i="73"/>
  <c r="AB23" i="73"/>
  <c r="K8" i="72"/>
  <c r="AT34" i="72"/>
  <c r="AJ52" i="72"/>
  <c r="M5" i="72"/>
  <c r="AB11" i="73"/>
  <c r="AB17" i="72"/>
  <c r="AB52" i="72"/>
  <c r="AB13" i="72"/>
  <c r="AI11" i="72"/>
  <c r="G38" i="82"/>
  <c r="AQ18" i="73"/>
  <c r="F32" i="82"/>
  <c r="P24" i="82"/>
  <c r="B28" i="73"/>
  <c r="P18" i="82"/>
  <c r="AJ39" i="72"/>
  <c r="P14" i="72"/>
  <c r="Q28" i="73"/>
  <c r="AS6" i="72"/>
  <c r="AV38" i="72"/>
  <c r="AV22" i="73"/>
  <c r="AB28" i="73"/>
  <c r="L50" i="72"/>
  <c r="M16" i="72"/>
  <c r="AC10" i="72"/>
  <c r="L37" i="82"/>
  <c r="AF13" i="73"/>
  <c r="F23" i="82"/>
  <c r="AM29" i="73"/>
  <c r="U15" i="73"/>
  <c r="R18" i="73"/>
  <c r="AV28" i="73"/>
  <c r="AB13" i="73"/>
  <c r="D43" i="82"/>
  <c r="H14" i="72"/>
  <c r="F4" i="72"/>
  <c r="AH43" i="82"/>
  <c r="AE28" i="73"/>
  <c r="AO9" i="82"/>
  <c r="AG5" i="72"/>
  <c r="K9" i="72"/>
  <c r="AF18" i="73"/>
  <c r="AE3" i="82"/>
  <c r="AK5" i="82"/>
  <c r="R11" i="72"/>
  <c r="L40" i="72"/>
  <c r="AQ12" i="73"/>
  <c r="AE31" i="82"/>
  <c r="E36" i="82"/>
  <c r="I9" i="72"/>
  <c r="K37" i="82"/>
  <c r="G16" i="73"/>
  <c r="AD15" i="82"/>
  <c r="W22" i="73"/>
  <c r="AU24" i="73"/>
  <c r="AV9" i="72"/>
  <c r="E20" i="72"/>
  <c r="AR10" i="72"/>
  <c r="AG28" i="73"/>
  <c r="Q18" i="73"/>
  <c r="X56" i="72"/>
  <c r="J44" i="82"/>
  <c r="K18" i="73"/>
  <c r="S5" i="72"/>
  <c r="F37" i="72"/>
  <c r="AV12" i="73"/>
  <c r="F43" i="82"/>
  <c r="K20" i="73"/>
  <c r="V45" i="72"/>
  <c r="R24" i="73"/>
  <c r="Y11" i="72"/>
  <c r="F6" i="82"/>
  <c r="T16" i="72"/>
  <c r="AT19" i="82"/>
  <c r="G18" i="73"/>
  <c r="AE41" i="82"/>
  <c r="J35" i="82"/>
  <c r="AL43" i="82"/>
  <c r="AM30" i="73"/>
  <c r="J12" i="72"/>
  <c r="AV6" i="72"/>
  <c r="F56" i="72"/>
  <c r="AD25" i="82"/>
  <c r="E19" i="82"/>
  <c r="Q21" i="73"/>
  <c r="AJ37" i="72"/>
  <c r="AR12" i="72"/>
  <c r="E43" i="82"/>
  <c r="AB27" i="82"/>
  <c r="F34" i="72"/>
  <c r="AD15" i="72"/>
  <c r="AJ27" i="82"/>
  <c r="AM19" i="82"/>
  <c r="T12" i="72"/>
  <c r="G12" i="73"/>
  <c r="Y9" i="82"/>
  <c r="AG27" i="82"/>
  <c r="H50" i="72"/>
  <c r="N12" i="82"/>
  <c r="AA28" i="73"/>
  <c r="AV30" i="73"/>
  <c r="P7" i="82"/>
  <c r="P46" i="82"/>
  <c r="N20" i="82"/>
  <c r="AR6" i="72"/>
  <c r="AQ4" i="72"/>
  <c r="M28" i="73"/>
  <c r="Y12" i="73"/>
  <c r="G7" i="72"/>
  <c r="I11" i="82"/>
  <c r="M6" i="82"/>
  <c r="Q30" i="82"/>
  <c r="K31" i="73"/>
  <c r="M2" i="82"/>
  <c r="AJ16" i="72"/>
  <c r="AF31" i="73"/>
  <c r="J38" i="82"/>
  <c r="AT33" i="82"/>
  <c r="AK6" i="72"/>
  <c r="N37" i="82"/>
  <c r="AC13" i="73"/>
  <c r="AD29" i="82"/>
  <c r="AT44" i="72"/>
  <c r="AL38" i="72"/>
  <c r="AJ15" i="72"/>
  <c r="AM15" i="82"/>
  <c r="AG15" i="72"/>
  <c r="AB5" i="72"/>
  <c r="AJ12" i="72"/>
  <c r="AD26" i="73"/>
  <c r="M15" i="72"/>
  <c r="M28" i="82"/>
  <c r="K41" i="82"/>
  <c r="N47" i="82"/>
  <c r="AU23" i="73"/>
  <c r="Y17" i="72"/>
  <c r="D22" i="82"/>
  <c r="E22" i="73"/>
  <c r="AM45" i="82"/>
  <c r="AL37" i="82"/>
  <c r="F51" i="72"/>
  <c r="AM11" i="72"/>
  <c r="AI27" i="73"/>
  <c r="AL12" i="72"/>
  <c r="M40" i="82"/>
  <c r="AB37" i="82"/>
  <c r="AK41" i="82"/>
  <c r="F32" i="73"/>
  <c r="AB16" i="73"/>
  <c r="K27" i="82"/>
  <c r="AI39" i="82"/>
  <c r="H16" i="72"/>
  <c r="AN25" i="82"/>
  <c r="AG21" i="82"/>
  <c r="AJ53" i="72"/>
  <c r="Z41" i="82"/>
  <c r="AP14" i="73"/>
  <c r="AB12" i="73"/>
  <c r="V9" i="72"/>
  <c r="AK13" i="72"/>
  <c r="N8" i="82"/>
  <c r="AH51" i="72"/>
  <c r="V11" i="73"/>
  <c r="AP45" i="72"/>
  <c r="P44" i="82"/>
  <c r="AM25" i="73"/>
  <c r="C24" i="73"/>
  <c r="D36" i="82"/>
  <c r="AH41" i="72"/>
  <c r="L15" i="73"/>
  <c r="R20" i="72"/>
  <c r="AS15" i="73"/>
  <c r="AA8" i="72"/>
  <c r="AB39" i="82"/>
  <c r="AN15" i="72"/>
  <c r="L44" i="82"/>
  <c r="AF10" i="72"/>
  <c r="E22" i="82"/>
  <c r="I4" i="72"/>
  <c r="F14" i="82"/>
  <c r="F17" i="72"/>
  <c r="AE25" i="73"/>
  <c r="E13" i="82"/>
  <c r="C30" i="73"/>
  <c r="AB23" i="82"/>
  <c r="AG5" i="82"/>
  <c r="L39" i="72"/>
  <c r="AL23" i="73"/>
  <c r="AV14" i="72"/>
  <c r="AM20" i="72"/>
  <c r="AK23" i="82"/>
  <c r="AE26" i="73"/>
  <c r="N36" i="82"/>
  <c r="AR17" i="72"/>
  <c r="AD37" i="82"/>
  <c r="V47" i="82"/>
  <c r="X50" i="72"/>
  <c r="P21" i="82"/>
  <c r="E14" i="72"/>
  <c r="E23" i="82"/>
  <c r="G6" i="72"/>
  <c r="R35" i="72"/>
  <c r="H10" i="72"/>
  <c r="AH54" i="72"/>
  <c r="AE10" i="73"/>
  <c r="AP38" i="72"/>
  <c r="V24" i="73"/>
  <c r="AL11" i="82"/>
  <c r="AI27" i="82"/>
  <c r="AP20" i="72"/>
  <c r="S33" i="82"/>
  <c r="AK14" i="73"/>
  <c r="AC43" i="82"/>
  <c r="Y18" i="73"/>
  <c r="K25" i="82"/>
  <c r="Y25" i="82"/>
  <c r="L31" i="73"/>
  <c r="H30" i="82"/>
  <c r="AG26" i="73"/>
  <c r="F6" i="72"/>
  <c r="AH3" i="82"/>
  <c r="F17" i="73"/>
  <c r="I13" i="72"/>
  <c r="O29" i="82"/>
  <c r="D18" i="73"/>
  <c r="AL18" i="73"/>
  <c r="AJ54" i="72"/>
  <c r="D9" i="82"/>
  <c r="I20" i="82"/>
  <c r="AH24" i="73"/>
  <c r="AN21" i="73"/>
  <c r="AD10" i="73"/>
  <c r="X38" i="72"/>
  <c r="AN56" i="72"/>
  <c r="AV54" i="72"/>
  <c r="AK11" i="72"/>
  <c r="G45" i="82"/>
  <c r="AV20" i="72"/>
  <c r="F21" i="73"/>
  <c r="AG12" i="73"/>
  <c r="M20" i="82"/>
  <c r="I26" i="82"/>
  <c r="AP28" i="73"/>
  <c r="AE37" i="82"/>
  <c r="C25" i="73"/>
  <c r="Y13" i="73"/>
  <c r="L2" i="82"/>
  <c r="C4" i="72"/>
  <c r="K26" i="73"/>
  <c r="E47" i="82"/>
  <c r="F41" i="72"/>
  <c r="AA15" i="72"/>
  <c r="AH26" i="73"/>
  <c r="K42" i="82"/>
  <c r="AU13" i="73"/>
  <c r="U19" i="73"/>
  <c r="N34" i="72"/>
  <c r="X12" i="72"/>
  <c r="AV14" i="73"/>
  <c r="AJ25" i="82"/>
  <c r="K2" i="82"/>
  <c r="Z20" i="73"/>
  <c r="O15" i="72"/>
  <c r="Q20" i="72"/>
  <c r="L11" i="73"/>
  <c r="H34" i="82"/>
  <c r="AJ34" i="72"/>
  <c r="G24" i="82"/>
  <c r="AF35" i="72"/>
  <c r="K17" i="82"/>
  <c r="G3" i="82"/>
  <c r="K29" i="73"/>
  <c r="V17" i="82"/>
  <c r="M17" i="72"/>
  <c r="O34" i="82"/>
  <c r="AH55" i="72"/>
  <c r="AJ8" i="72"/>
  <c r="AM17" i="72"/>
  <c r="P54" i="72"/>
  <c r="AE16" i="72"/>
  <c r="AM12" i="72"/>
  <c r="AM21" i="82"/>
  <c r="AO3" i="82"/>
  <c r="AM17" i="73"/>
  <c r="AJ31" i="73"/>
  <c r="H42" i="82"/>
  <c r="P11" i="73"/>
  <c r="F24" i="73"/>
  <c r="G32" i="82"/>
  <c r="AF53" i="72"/>
  <c r="AM35" i="82"/>
  <c r="P29" i="73"/>
  <c r="Q5" i="72"/>
  <c r="AN27" i="82"/>
  <c r="AN17" i="73"/>
  <c r="G16" i="72"/>
  <c r="AU5" i="72"/>
  <c r="W20" i="73"/>
  <c r="S29" i="82"/>
  <c r="AE14" i="72"/>
  <c r="H20" i="72"/>
  <c r="AA39" i="82"/>
  <c r="I43" i="82"/>
  <c r="P20" i="72"/>
  <c r="K20" i="72"/>
  <c r="AW20" i="73"/>
  <c r="AI47" i="82"/>
  <c r="AO11" i="72"/>
  <c r="AB31" i="82"/>
  <c r="M22" i="73"/>
  <c r="AD30" i="73"/>
  <c r="Z39" i="82"/>
  <c r="AM3" i="82"/>
  <c r="AV17" i="72"/>
  <c r="AF20" i="72"/>
  <c r="O25" i="82"/>
  <c r="D20" i="73"/>
  <c r="N8" i="72"/>
  <c r="Z21" i="82"/>
  <c r="AB6" i="72"/>
  <c r="D12" i="82"/>
  <c r="AP12" i="72"/>
  <c r="C28" i="73"/>
  <c r="R29" i="73"/>
  <c r="AP13" i="73"/>
  <c r="M14" i="82"/>
  <c r="M10" i="73"/>
  <c r="I20" i="72"/>
  <c r="AI10" i="72"/>
  <c r="AH31" i="73"/>
  <c r="D16" i="73"/>
  <c r="V36" i="72"/>
  <c r="C20" i="73"/>
  <c r="AK20" i="72"/>
  <c r="D14" i="73"/>
  <c r="W19" i="73"/>
  <c r="X26" i="73"/>
  <c r="AI15" i="82"/>
  <c r="AR15" i="73"/>
  <c r="AQ24" i="73"/>
  <c r="J7" i="72"/>
  <c r="X53" i="72"/>
  <c r="K9" i="82"/>
  <c r="Z51" i="72"/>
  <c r="K10" i="72"/>
  <c r="I16" i="72"/>
  <c r="V17" i="73"/>
  <c r="C10" i="72"/>
  <c r="AL52" i="72"/>
  <c r="L24" i="73"/>
  <c r="K29" i="82"/>
  <c r="AU10" i="72"/>
  <c r="R13" i="72"/>
  <c r="K4" i="72"/>
  <c r="L35" i="72"/>
  <c r="AA17" i="73"/>
  <c r="AT29" i="73"/>
  <c r="J12" i="82"/>
  <c r="AE13" i="73"/>
  <c r="N11" i="72"/>
  <c r="X15" i="72"/>
  <c r="X39" i="72"/>
  <c r="AK11" i="82"/>
  <c r="D17" i="82"/>
  <c r="AH52" i="72"/>
  <c r="D14" i="82"/>
  <c r="AH29" i="82"/>
  <c r="AP9" i="72"/>
  <c r="L55" i="72"/>
  <c r="E23" i="73"/>
  <c r="F31" i="73"/>
  <c r="H13" i="82"/>
  <c r="G27" i="82"/>
  <c r="AS18" i="73"/>
  <c r="AF29" i="73"/>
  <c r="AO5" i="82"/>
  <c r="Z31" i="73"/>
  <c r="AQ16" i="73"/>
  <c r="J11" i="72"/>
  <c r="AK7" i="82"/>
  <c r="AH11" i="73"/>
  <c r="AS12" i="73"/>
  <c r="T38" i="72"/>
  <c r="F21" i="82"/>
  <c r="Z15" i="73"/>
  <c r="N39" i="82"/>
  <c r="T40" i="72"/>
  <c r="V3" i="82"/>
  <c r="AJ45" i="82"/>
  <c r="AF19" i="73"/>
  <c r="AH8" i="72"/>
  <c r="AS13" i="73"/>
  <c r="AV11" i="73"/>
  <c r="AE10" i="72"/>
  <c r="AC39" i="82"/>
  <c r="AR4" i="72"/>
  <c r="AG25" i="82"/>
  <c r="V5" i="82"/>
  <c r="AJ47" i="82"/>
  <c r="AR32" i="73"/>
  <c r="AK31" i="73"/>
  <c r="N11" i="82"/>
  <c r="F17" i="82"/>
  <c r="H5" i="82"/>
  <c r="Z19" i="73"/>
  <c r="X33" i="82"/>
  <c r="B31" i="73"/>
  <c r="AL41" i="72"/>
  <c r="AI20" i="72"/>
  <c r="AT13" i="73"/>
  <c r="AB15" i="73"/>
  <c r="K38" i="82"/>
  <c r="Z30" i="73"/>
  <c r="AL11" i="73"/>
  <c r="AM21" i="73"/>
  <c r="AG15" i="73"/>
  <c r="G29" i="73"/>
  <c r="Z25" i="82"/>
  <c r="D11" i="72"/>
  <c r="H56" i="72"/>
  <c r="AK12" i="73"/>
  <c r="AN35" i="82"/>
  <c r="E31" i="73"/>
  <c r="M27" i="73"/>
  <c r="X10" i="73"/>
  <c r="AP13" i="72"/>
  <c r="P41" i="82"/>
  <c r="AI43" i="82"/>
  <c r="AC8" i="72"/>
  <c r="F44" i="72"/>
  <c r="V20" i="72"/>
  <c r="R16" i="72"/>
  <c r="AP23" i="73"/>
  <c r="AK47" i="82"/>
  <c r="AT20" i="73"/>
  <c r="H35" i="82"/>
  <c r="AH19" i="73"/>
  <c r="X30" i="73"/>
  <c r="E9" i="72"/>
  <c r="G12" i="82"/>
  <c r="D19" i="82"/>
  <c r="AO17" i="73"/>
  <c r="AE6" i="72"/>
  <c r="AI25" i="82"/>
  <c r="AJ30" i="73"/>
  <c r="J33" i="82"/>
  <c r="AN50" i="72"/>
  <c r="D21" i="73"/>
  <c r="T20" i="72"/>
  <c r="AV4" i="72"/>
  <c r="AB32" i="73"/>
  <c r="AW29" i="73"/>
  <c r="D30" i="82"/>
  <c r="AN21" i="82"/>
  <c r="AN14" i="72"/>
  <c r="D21" i="82"/>
  <c r="P16" i="82"/>
  <c r="I28" i="82"/>
  <c r="AC16" i="73"/>
  <c r="Z13" i="72"/>
  <c r="AI13" i="82"/>
  <c r="D28" i="73"/>
  <c r="AC21" i="82"/>
  <c r="AU27" i="73"/>
  <c r="I29" i="82"/>
  <c r="AN45" i="72"/>
  <c r="V10" i="72"/>
  <c r="AC16" i="72"/>
  <c r="D55" i="72"/>
  <c r="AV19" i="73"/>
  <c r="V25" i="82"/>
  <c r="AD47" i="82"/>
  <c r="P20" i="73"/>
  <c r="N22" i="82"/>
  <c r="C19" i="73"/>
  <c r="AF12" i="73"/>
  <c r="Y17" i="82"/>
  <c r="R8" i="72"/>
  <c r="AT21" i="73"/>
  <c r="AD13" i="72"/>
  <c r="N45" i="72"/>
  <c r="M6" i="72"/>
  <c r="W25" i="73"/>
  <c r="M42" i="82"/>
  <c r="AN35" i="72"/>
  <c r="K43" i="82"/>
  <c r="J4" i="72"/>
  <c r="P35" i="82"/>
  <c r="AT38" i="72"/>
  <c r="AD31" i="73"/>
  <c r="AT10" i="72"/>
  <c r="V56" i="72"/>
  <c r="AR16" i="72"/>
  <c r="S8" i="72"/>
  <c r="AP32" i="73"/>
  <c r="G10" i="72"/>
  <c r="K12" i="72"/>
  <c r="AT29" i="82"/>
  <c r="AN12" i="72"/>
  <c r="AD17" i="72"/>
  <c r="D13" i="82"/>
  <c r="AR8" i="72"/>
  <c r="I45" i="82"/>
  <c r="I35" i="82"/>
  <c r="AU15" i="72"/>
  <c r="Y41" i="82"/>
  <c r="B17" i="73"/>
  <c r="AS24" i="73"/>
  <c r="W17" i="72"/>
  <c r="F33" i="82"/>
  <c r="R10" i="72"/>
  <c r="AH29" i="73"/>
  <c r="F14" i="73"/>
  <c r="B16" i="73"/>
  <c r="U20" i="73"/>
  <c r="AJ17" i="72"/>
  <c r="AU26" i="73"/>
  <c r="AA33" i="82"/>
  <c r="X15" i="82"/>
  <c r="AL35" i="72"/>
  <c r="AM7" i="82"/>
  <c r="AN9" i="82"/>
  <c r="Z45" i="82"/>
  <c r="S42" i="82"/>
  <c r="L13" i="82"/>
  <c r="AL28" i="73"/>
  <c r="P6" i="72"/>
  <c r="AI8" i="72"/>
  <c r="AD4" i="72"/>
  <c r="K11" i="82"/>
  <c r="F3" i="82"/>
  <c r="T4" i="72"/>
  <c r="AL44" i="72"/>
  <c r="AL20" i="72"/>
  <c r="J20" i="82"/>
  <c r="S9" i="72"/>
  <c r="R5" i="72"/>
  <c r="AC6" i="72"/>
  <c r="X12" i="73"/>
  <c r="AO31" i="73"/>
  <c r="AU13" i="72"/>
  <c r="L10" i="72"/>
  <c r="Q15" i="72"/>
  <c r="Q11" i="82"/>
  <c r="Q40" i="82"/>
  <c r="AB55" i="72"/>
  <c r="V14" i="73"/>
  <c r="H23" i="82"/>
  <c r="N13" i="72"/>
  <c r="AB29" i="82"/>
  <c r="L46" i="82"/>
  <c r="AR56" i="72"/>
  <c r="AK9" i="72"/>
  <c r="AO22" i="73"/>
  <c r="M26" i="73"/>
  <c r="U26" i="73"/>
  <c r="AV16" i="73"/>
  <c r="AH31" i="82"/>
  <c r="Z12" i="72"/>
  <c r="M43" i="82"/>
  <c r="L11" i="72"/>
  <c r="C13" i="72"/>
  <c r="AF4" i="72"/>
  <c r="L12" i="82"/>
  <c r="E21" i="73"/>
  <c r="AB34" i="72"/>
  <c r="S40" i="82"/>
  <c r="I6" i="72"/>
  <c r="V43" i="82"/>
  <c r="AV36" i="72"/>
  <c r="Z23" i="82"/>
  <c r="AL30" i="73"/>
  <c r="I18" i="82"/>
  <c r="W11" i="73"/>
  <c r="AA35" i="82"/>
  <c r="K47" i="82"/>
  <c r="D35" i="82"/>
  <c r="Q6" i="82"/>
  <c r="V18" i="73"/>
  <c r="I5" i="82"/>
  <c r="AU21" i="73"/>
  <c r="S12" i="72"/>
  <c r="L56" i="72"/>
  <c r="AS17" i="72"/>
  <c r="H8" i="72"/>
  <c r="AT47" i="82"/>
  <c r="AT15" i="72"/>
  <c r="K26" i="82"/>
  <c r="AP54" i="72"/>
  <c r="AL50" i="72"/>
  <c r="H39" i="82"/>
  <c r="J13" i="72"/>
  <c r="AN24" i="73"/>
  <c r="AO16" i="72"/>
  <c r="AD13" i="82"/>
  <c r="U4" i="72"/>
  <c r="AU25" i="73"/>
  <c r="M30" i="82"/>
  <c r="Q32" i="82"/>
  <c r="G6" i="82"/>
  <c r="M3" i="82"/>
  <c r="N17" i="82"/>
  <c r="AT27" i="82"/>
  <c r="Z36" i="72"/>
  <c r="AT56" i="72"/>
  <c r="AO12" i="72"/>
  <c r="W10" i="72"/>
  <c r="AW21" i="73"/>
  <c r="P34" i="82"/>
  <c r="AO19" i="73"/>
  <c r="AE21" i="82"/>
  <c r="AE9" i="72"/>
  <c r="AD54" i="72"/>
  <c r="T54" i="72"/>
  <c r="E31" i="82"/>
  <c r="AM25" i="82"/>
  <c r="AJ19" i="73"/>
  <c r="Z25" i="73"/>
  <c r="AP29" i="73"/>
  <c r="Q20" i="82"/>
  <c r="AT24" i="73"/>
  <c r="AE18" i="73"/>
  <c r="X7" i="72"/>
  <c r="AO37" i="82"/>
  <c r="AB20" i="73"/>
  <c r="AT52" i="72"/>
  <c r="X17" i="72"/>
  <c r="AD7" i="72"/>
  <c r="R30" i="73"/>
  <c r="AG13" i="72"/>
  <c r="S5" i="82"/>
  <c r="AW28" i="73"/>
  <c r="AK4" i="72"/>
  <c r="M9" i="72"/>
  <c r="AT11" i="73"/>
  <c r="AK27" i="82"/>
  <c r="K13" i="73"/>
  <c r="AF44" i="72"/>
  <c r="M33" i="82"/>
  <c r="L41" i="72"/>
  <c r="P35" i="72"/>
  <c r="O14" i="82"/>
  <c r="AW27" i="73"/>
  <c r="AE12" i="72"/>
  <c r="K15" i="72"/>
  <c r="AI21" i="82"/>
  <c r="AN51" i="72"/>
  <c r="L14" i="72"/>
  <c r="E28" i="82"/>
  <c r="X23" i="73"/>
  <c r="AT55" i="72"/>
  <c r="W7" i="72"/>
  <c r="F54" i="72"/>
  <c r="AT15" i="82"/>
  <c r="AQ9" i="72"/>
  <c r="D20" i="72"/>
  <c r="AM13" i="73"/>
  <c r="L22" i="73"/>
  <c r="AI17" i="72"/>
  <c r="Z24" i="73"/>
  <c r="S41" i="82"/>
  <c r="AC13" i="72"/>
  <c r="H27" i="82"/>
  <c r="F23" i="73"/>
  <c r="AS20" i="73"/>
  <c r="AG13" i="82"/>
  <c r="P53" i="72"/>
  <c r="AV56" i="72"/>
  <c r="P15" i="72"/>
  <c r="E24" i="82"/>
  <c r="AJ13" i="73"/>
  <c r="H8" i="82"/>
  <c r="K31" i="82"/>
  <c r="AL25" i="73"/>
  <c r="AH25" i="82"/>
  <c r="R11" i="73"/>
  <c r="AV5" i="72"/>
  <c r="H15" i="72"/>
  <c r="AE7" i="72"/>
  <c r="AD41" i="72"/>
  <c r="J32" i="82"/>
  <c r="I15" i="82"/>
  <c r="X55" i="72"/>
  <c r="L52" i="72"/>
  <c r="C17" i="73"/>
  <c r="Y19" i="73"/>
  <c r="G35" i="82"/>
  <c r="AM28" i="73"/>
  <c r="H15" i="82"/>
  <c r="G28" i="73"/>
  <c r="AO39" i="82"/>
  <c r="Z14" i="73"/>
  <c r="Y16" i="72"/>
  <c r="K14" i="82"/>
  <c r="AL8" i="72"/>
  <c r="AD20" i="73"/>
  <c r="AO17" i="82"/>
  <c r="M31" i="82"/>
  <c r="AD7" i="82"/>
  <c r="L30" i="73"/>
  <c r="Z6" i="72"/>
  <c r="G11" i="73"/>
  <c r="AM41" i="82"/>
  <c r="H7" i="82"/>
  <c r="X3" i="82"/>
  <c r="Q11" i="72"/>
  <c r="AB53" i="72"/>
  <c r="AJ20" i="72"/>
  <c r="J5" i="82"/>
  <c r="S44" i="82"/>
  <c r="E38" i="82"/>
  <c r="AD27" i="73"/>
  <c r="Q12" i="73"/>
  <c r="D44" i="82"/>
  <c r="E45" i="82"/>
  <c r="R55" i="72"/>
  <c r="D20" i="82"/>
  <c r="S16" i="82"/>
  <c r="AI29" i="82"/>
  <c r="F29" i="82"/>
  <c r="V38" i="72"/>
  <c r="C20" i="72"/>
  <c r="P6" i="82"/>
  <c r="AJ29" i="82"/>
  <c r="B13" i="73"/>
  <c r="G16" i="82"/>
  <c r="E25" i="82"/>
  <c r="O36" i="82"/>
  <c r="M23" i="73"/>
  <c r="N6" i="82"/>
  <c r="AP25" i="73"/>
  <c r="F34" i="82"/>
  <c r="I12" i="82"/>
  <c r="AQ12" i="72"/>
  <c r="AA15" i="73"/>
  <c r="AM10" i="73"/>
  <c r="AI5" i="82"/>
  <c r="AF8" i="72"/>
  <c r="E17" i="73"/>
  <c r="I2" i="82"/>
  <c r="T7" i="72"/>
  <c r="P22" i="73"/>
  <c r="AG33" i="82"/>
  <c r="AB35" i="72"/>
  <c r="O7" i="72"/>
  <c r="AH5" i="82"/>
  <c r="AQ7" i="72"/>
  <c r="AG35" i="82"/>
  <c r="V31" i="82"/>
  <c r="AN23" i="73"/>
  <c r="K5" i="72"/>
  <c r="N46" i="82"/>
  <c r="S19" i="82"/>
  <c r="AE29" i="82"/>
  <c r="AG20" i="72"/>
  <c r="AP10" i="73"/>
  <c r="R41" i="72"/>
  <c r="AN45" i="82"/>
  <c r="U11" i="73"/>
  <c r="M25" i="82"/>
  <c r="AI35" i="82"/>
  <c r="AO15" i="72"/>
  <c r="P37" i="82"/>
  <c r="M13" i="82"/>
  <c r="AM16" i="73"/>
  <c r="O6" i="82"/>
  <c r="C32" i="73"/>
  <c r="AG24" i="73"/>
  <c r="F20" i="82"/>
  <c r="AI17" i="82"/>
  <c r="AF14" i="72"/>
  <c r="AI33" i="82"/>
  <c r="AM39" i="82"/>
  <c r="F12" i="73"/>
  <c r="AJ28" i="73"/>
  <c r="AC3" i="82"/>
  <c r="P13" i="72"/>
  <c r="L30" i="82"/>
  <c r="Z34" i="72"/>
  <c r="Z41" i="72"/>
  <c r="L53" i="72"/>
  <c r="W21" i="73"/>
  <c r="Q18" i="82"/>
  <c r="V53" i="72"/>
  <c r="H7" i="72"/>
  <c r="L31" i="82"/>
  <c r="AR15" i="72"/>
  <c r="G14" i="82"/>
  <c r="D37" i="72"/>
  <c r="AF11" i="73"/>
  <c r="AU30" i="73"/>
  <c r="H22" i="82"/>
  <c r="AJ35" i="82"/>
  <c r="AT27" i="73"/>
  <c r="X27" i="82"/>
  <c r="AN37" i="82"/>
  <c r="AL34" i="72"/>
  <c r="AD5" i="72"/>
  <c r="AJ51" i="72"/>
  <c r="AA11" i="73"/>
  <c r="AM23" i="73"/>
  <c r="AU17" i="72"/>
  <c r="S26" i="82"/>
  <c r="F8" i="82"/>
  <c r="V23" i="73"/>
  <c r="T37" i="72"/>
  <c r="AJ50" i="72"/>
  <c r="AA17" i="82"/>
  <c r="O33" i="82"/>
  <c r="AP17" i="72"/>
  <c r="AR38" i="72"/>
  <c r="AI3" i="82"/>
  <c r="AO13" i="73"/>
  <c r="AF15" i="72"/>
  <c r="AD34" i="72"/>
  <c r="E13" i="72"/>
  <c r="M38" i="82"/>
  <c r="AQ28" i="73"/>
  <c r="G5" i="82"/>
  <c r="E29" i="82"/>
  <c r="AO15" i="82"/>
  <c r="S7" i="82"/>
  <c r="AA37" i="82"/>
  <c r="AU20" i="73"/>
  <c r="AM17" i="82"/>
  <c r="AB22" i="73"/>
  <c r="H17" i="72"/>
  <c r="AP53" i="72"/>
  <c r="AE11" i="73"/>
  <c r="S12" i="82"/>
  <c r="V13" i="73"/>
  <c r="AP30" i="73"/>
  <c r="AO20" i="73"/>
  <c r="AE35" i="82"/>
  <c r="AD31" i="82"/>
  <c r="E44" i="82"/>
  <c r="AO27" i="73"/>
  <c r="B25" i="73"/>
  <c r="W32" i="73"/>
  <c r="V32" i="73"/>
  <c r="D41" i="72"/>
  <c r="L32" i="73"/>
  <c r="D13" i="73"/>
  <c r="AP36" i="72"/>
  <c r="N16" i="82"/>
  <c r="H35" i="72"/>
  <c r="AT51" i="72"/>
  <c r="AG27" i="73"/>
  <c r="AR52" i="72"/>
  <c r="D6" i="72"/>
  <c r="AB45" i="72"/>
  <c r="AB5" i="82"/>
  <c r="S32" i="82"/>
  <c r="AB50" i="72"/>
  <c r="O11" i="72"/>
  <c r="AL54" i="72"/>
  <c r="M10" i="82"/>
  <c r="K10" i="82"/>
  <c r="G5" i="72"/>
  <c r="W28" i="73"/>
  <c r="V26" i="73"/>
  <c r="AI17" i="73"/>
  <c r="AQ31" i="73"/>
  <c r="AJ18" i="73"/>
  <c r="AV10" i="73"/>
  <c r="AD40" i="72"/>
  <c r="AA23" i="73"/>
  <c r="Y9" i="72"/>
  <c r="AF24" i="73"/>
  <c r="AN19" i="82"/>
  <c r="G30" i="73"/>
  <c r="D23" i="82"/>
  <c r="AB44" i="72"/>
  <c r="J39" i="82"/>
  <c r="AH32" i="73"/>
  <c r="AC9" i="82"/>
  <c r="H24" i="82"/>
  <c r="L9" i="72"/>
  <c r="K22" i="73"/>
  <c r="P26" i="73"/>
  <c r="AE4" i="72"/>
  <c r="AK29" i="82"/>
  <c r="AH12" i="73"/>
  <c r="AH15" i="73"/>
  <c r="P55" i="72"/>
  <c r="AD22" i="73"/>
  <c r="S30" i="82"/>
  <c r="AL51" i="72"/>
  <c r="O21" i="82"/>
  <c r="AB25" i="82"/>
  <c r="I11" i="72"/>
  <c r="AQ22" i="73"/>
  <c r="AE45" i="82"/>
  <c r="AA27" i="82"/>
  <c r="K35" i="82"/>
  <c r="Q20" i="73"/>
  <c r="G18" i="82"/>
  <c r="S20" i="72"/>
  <c r="J5" i="72"/>
  <c r="D47" i="82"/>
  <c r="C8" i="72"/>
  <c r="AI30" i="73"/>
  <c r="I27" i="82"/>
  <c r="AM7" i="72"/>
  <c r="Z8" i="72"/>
  <c r="AH9" i="72"/>
  <c r="D53" i="72"/>
  <c r="AQ27" i="73"/>
  <c r="AA11" i="82"/>
  <c r="O2" i="82"/>
  <c r="AL25" i="82"/>
  <c r="AN47" i="82"/>
  <c r="AO13" i="82"/>
  <c r="C14" i="73"/>
  <c r="AK30" i="73"/>
  <c r="O17" i="72"/>
  <c r="AR25" i="73"/>
  <c r="W4" i="72"/>
  <c r="G20" i="82"/>
  <c r="AH39" i="82"/>
  <c r="AW23" i="73"/>
  <c r="P23" i="73"/>
  <c r="AF10" i="73"/>
  <c r="K40" i="82"/>
  <c r="AT17" i="82"/>
  <c r="P39" i="72"/>
  <c r="P10" i="73"/>
  <c r="M19" i="73"/>
  <c r="F11" i="82"/>
  <c r="AL14" i="73"/>
  <c r="AT39" i="82"/>
  <c r="S6" i="82"/>
  <c r="P7" i="72"/>
  <c r="L43" i="82"/>
  <c r="F16" i="72"/>
  <c r="F30" i="82"/>
  <c r="AA47" i="82"/>
  <c r="I44" i="82"/>
  <c r="F25" i="73"/>
  <c r="S14" i="72"/>
  <c r="O44" i="82"/>
  <c r="AO15" i="73"/>
  <c r="AV10" i="72"/>
  <c r="AB38" i="72"/>
  <c r="AD44" i="72"/>
  <c r="AG7" i="82"/>
  <c r="R13" i="73"/>
  <c r="Q19" i="82"/>
  <c r="AJ21" i="82"/>
  <c r="M45" i="82"/>
  <c r="P31" i="82"/>
  <c r="AA32" i="73"/>
  <c r="H11" i="72"/>
  <c r="U9" i="72"/>
  <c r="AI24" i="73"/>
  <c r="AM22" i="73"/>
  <c r="AU32" i="73"/>
  <c r="X34" i="72"/>
  <c r="K36" i="82"/>
  <c r="W16" i="73"/>
  <c r="K14" i="73"/>
  <c r="P11" i="72"/>
  <c r="AL3" i="82"/>
  <c r="AN25" i="73"/>
  <c r="D12" i="72"/>
  <c r="R16" i="73"/>
  <c r="E16" i="82"/>
  <c r="M20" i="73"/>
  <c r="K16" i="82"/>
  <c r="AV50" i="72"/>
  <c r="F38" i="72"/>
  <c r="E8" i="72"/>
  <c r="AW32" i="73"/>
  <c r="AN14" i="73"/>
  <c r="AD11" i="73"/>
  <c r="U18" i="73"/>
  <c r="S16" i="72"/>
  <c r="G24" i="73"/>
  <c r="H36" i="82"/>
  <c r="S36" i="82"/>
  <c r="V5" i="72"/>
  <c r="H39" i="72"/>
  <c r="L38" i="72"/>
  <c r="L35" i="82"/>
  <c r="AI31" i="82"/>
  <c r="L23" i="82"/>
  <c r="X4" i="72"/>
  <c r="K44" i="82"/>
  <c r="V39" i="72"/>
  <c r="D26" i="73"/>
  <c r="Y11" i="73"/>
  <c r="E26" i="82"/>
  <c r="AI19" i="82"/>
  <c r="L16" i="73"/>
  <c r="Y10" i="72"/>
  <c r="AR13" i="72"/>
  <c r="V34" i="72"/>
  <c r="J36" i="82"/>
  <c r="AO7" i="72"/>
  <c r="V41" i="72"/>
  <c r="V14" i="72"/>
  <c r="AM20" i="73"/>
  <c r="D27" i="73"/>
  <c r="AP7" i="72"/>
  <c r="V51" i="72"/>
  <c r="AK26" i="73"/>
  <c r="D15" i="82"/>
  <c r="AE20" i="73"/>
  <c r="S38" i="82"/>
  <c r="G11" i="82"/>
  <c r="AW11" i="73"/>
  <c r="X9" i="72"/>
  <c r="H11" i="82"/>
  <c r="AA30" i="73"/>
  <c r="AL6" i="72"/>
  <c r="T17" i="72"/>
  <c r="AO4" i="72"/>
  <c r="AP19" i="73"/>
  <c r="AG30" i="73"/>
  <c r="W6" i="72"/>
  <c r="F36" i="72"/>
  <c r="AQ11" i="73"/>
  <c r="L23" i="73"/>
  <c r="E34" i="82"/>
  <c r="J34" i="82"/>
  <c r="C22" i="73"/>
  <c r="W13" i="73"/>
  <c r="AF21" i="73"/>
  <c r="J38" i="72"/>
  <c r="AO13" i="72"/>
  <c r="AG17" i="72"/>
  <c r="D7" i="82"/>
  <c r="N10" i="72"/>
  <c r="X27" i="73"/>
  <c r="AS8" i="72"/>
  <c r="AJ5" i="72"/>
  <c r="M12" i="82"/>
  <c r="D19" i="73"/>
  <c r="C15" i="72"/>
  <c r="AN10" i="73"/>
  <c r="Q27" i="73"/>
  <c r="D32" i="73"/>
  <c r="J7" i="82"/>
  <c r="O8" i="82"/>
  <c r="G36" i="82"/>
  <c r="AE30" i="73"/>
  <c r="AF16" i="73"/>
  <c r="AR20" i="72"/>
  <c r="AL21" i="73"/>
  <c r="I25" i="82"/>
  <c r="K11" i="73"/>
  <c r="X31" i="82"/>
  <c r="Q29" i="82"/>
  <c r="AE8" i="72"/>
  <c r="AI6" i="72"/>
  <c r="Q16" i="73"/>
  <c r="AI31" i="73"/>
  <c r="AR7" i="72"/>
  <c r="G14" i="72"/>
  <c r="O37" i="82"/>
  <c r="H38" i="72"/>
  <c r="G43" i="82"/>
  <c r="Q14" i="72"/>
  <c r="I21" i="82"/>
  <c r="D12" i="73"/>
  <c r="X32" i="73"/>
  <c r="AE7" i="82"/>
  <c r="Q15" i="82"/>
  <c r="D26" i="82"/>
  <c r="D2" i="82"/>
  <c r="P45" i="82"/>
  <c r="AP15" i="72"/>
  <c r="L20" i="82"/>
  <c r="AU4" i="72"/>
  <c r="AD9" i="72"/>
  <c r="T44" i="72"/>
  <c r="N41" i="72"/>
  <c r="AG3" i="82"/>
  <c r="E5" i="72"/>
  <c r="Q27" i="82"/>
  <c r="AS10" i="72"/>
  <c r="AM19" i="73"/>
  <c r="H26" i="82"/>
  <c r="V25" i="73"/>
  <c r="U10" i="73"/>
  <c r="AO24" i="73"/>
  <c r="Y23" i="73"/>
  <c r="AK13" i="73"/>
  <c r="AR18" i="73"/>
  <c r="AC11" i="82"/>
  <c r="AE21" i="73"/>
  <c r="AO25" i="73"/>
  <c r="E16" i="72"/>
  <c r="D40" i="82"/>
  <c r="Y23" i="82"/>
  <c r="W20" i="72"/>
  <c r="AE47" i="82"/>
  <c r="H40" i="82"/>
  <c r="AV16" i="72"/>
  <c r="AR14" i="73"/>
  <c r="AI13" i="73"/>
  <c r="AB9" i="82"/>
  <c r="D13" i="72"/>
  <c r="AP56" i="72"/>
  <c r="L17" i="82"/>
  <c r="K12" i="82"/>
  <c r="AA12" i="72"/>
  <c r="F28" i="73"/>
  <c r="AN7" i="82"/>
  <c r="AC19" i="82"/>
  <c r="N14" i="82"/>
  <c r="AF54" i="72"/>
  <c r="R14" i="73"/>
  <c r="X17" i="82"/>
  <c r="G41" i="82"/>
  <c r="X5" i="72"/>
  <c r="S4" i="72"/>
  <c r="AT22" i="73"/>
  <c r="AR50" i="72"/>
  <c r="AF20" i="73"/>
  <c r="AP55" i="72"/>
  <c r="C16" i="73"/>
  <c r="R53" i="72"/>
  <c r="AL13" i="72"/>
  <c r="AO18" i="73"/>
  <c r="F9" i="72"/>
  <c r="AK19" i="82"/>
  <c r="AO29" i="73"/>
  <c r="N19" i="82"/>
  <c r="R12" i="72"/>
  <c r="AN16" i="72"/>
  <c r="AN40" i="72"/>
  <c r="AJ12" i="73"/>
  <c r="G19" i="82"/>
  <c r="Y10" i="73"/>
  <c r="I47" i="82"/>
  <c r="O13" i="72"/>
  <c r="Z50" i="72"/>
  <c r="J37" i="82"/>
  <c r="AB4" i="72"/>
  <c r="I46" i="82"/>
  <c r="AL16" i="73"/>
  <c r="E41" i="82"/>
  <c r="AP39" i="72"/>
  <c r="J14" i="82"/>
  <c r="AN20" i="72"/>
  <c r="AA43" i="82"/>
  <c r="AJ43" i="82"/>
  <c r="B29" i="73"/>
  <c r="D34" i="82"/>
  <c r="T39" i="72"/>
  <c r="AL40" i="72"/>
  <c r="M36" i="82"/>
  <c r="S9" i="82"/>
  <c r="P14" i="82"/>
  <c r="AN23" i="82"/>
  <c r="B24" i="73"/>
  <c r="E15" i="73"/>
  <c r="AT7" i="82"/>
  <c r="AC41" i="82"/>
  <c r="V13" i="82"/>
  <c r="L27" i="73"/>
  <c r="E30" i="73"/>
  <c r="K30" i="82"/>
  <c r="D41" i="82"/>
  <c r="Q11" i="73"/>
  <c r="AQ10" i="73"/>
  <c r="AU10" i="73"/>
  <c r="B26" i="73"/>
  <c r="AS11" i="73"/>
  <c r="V45" i="82"/>
  <c r="L9" i="82"/>
  <c r="H54" i="72"/>
  <c r="AQ30" i="73"/>
  <c r="E46" i="82"/>
  <c r="AE24" i="73"/>
  <c r="C12" i="72"/>
  <c r="AT26" i="73"/>
  <c r="V16" i="73"/>
  <c r="J36" i="72"/>
  <c r="T9" i="72"/>
  <c r="AL45" i="82"/>
  <c r="O24" i="82"/>
  <c r="AD21" i="73"/>
  <c r="Y47" i="82"/>
  <c r="D28" i="82"/>
  <c r="AO27" i="82"/>
  <c r="AI28" i="73"/>
  <c r="R40" i="72"/>
  <c r="AT9" i="72"/>
  <c r="I3" i="82"/>
  <c r="I8" i="82"/>
  <c r="P4" i="82"/>
  <c r="AV21" i="73"/>
  <c r="W15" i="72"/>
  <c r="AB17" i="82"/>
  <c r="G20" i="72"/>
  <c r="E3" i="82"/>
  <c r="AJ41" i="72"/>
  <c r="T51" i="72"/>
  <c r="AG15" i="82"/>
  <c r="H14" i="82"/>
  <c r="L32" i="82"/>
  <c r="H13" i="72"/>
  <c r="Q39" i="82"/>
  <c r="R39" i="72"/>
  <c r="J53" i="72"/>
  <c r="AI20" i="73"/>
  <c r="Z12" i="73"/>
  <c r="AO20" i="72"/>
  <c r="L27" i="82"/>
  <c r="X9" i="82"/>
  <c r="AI22" i="73"/>
  <c r="AD6" i="72"/>
  <c r="X37" i="82"/>
  <c r="AS26" i="73"/>
  <c r="X29" i="82"/>
  <c r="M11" i="73"/>
  <c r="V11" i="82"/>
  <c r="AP27" i="73"/>
  <c r="AO21" i="82"/>
  <c r="AF6" i="72"/>
  <c r="P9" i="72"/>
  <c r="M12" i="72"/>
  <c r="AO43" i="82"/>
  <c r="AJ45" i="72"/>
  <c r="AF34" i="72"/>
  <c r="AL9" i="82"/>
  <c r="Q15" i="73"/>
  <c r="J44" i="72"/>
  <c r="D24" i="82"/>
  <c r="AD35" i="82"/>
  <c r="V21" i="82"/>
  <c r="AO47" i="82"/>
  <c r="Z16" i="73"/>
  <c r="K22" i="82"/>
  <c r="K5" i="82"/>
  <c r="AA13" i="72"/>
  <c r="AF52" i="72"/>
  <c r="AB54" i="72"/>
  <c r="AJ11" i="72"/>
  <c r="J23" i="82"/>
  <c r="E12" i="73"/>
  <c r="AB11" i="82"/>
  <c r="AV51" i="72"/>
  <c r="M20" i="72"/>
  <c r="Y5" i="72"/>
  <c r="AJ25" i="73"/>
  <c r="AM13" i="82"/>
  <c r="P47" i="82"/>
  <c r="V35" i="82"/>
  <c r="AA17" i="72"/>
  <c r="AD10" i="72"/>
  <c r="AM15" i="72"/>
  <c r="AB19" i="82"/>
  <c r="N14" i="72"/>
  <c r="P51" i="72"/>
  <c r="AS12" i="72"/>
  <c r="H16" i="82"/>
  <c r="S20" i="82"/>
  <c r="AT14" i="73"/>
  <c r="AG47" i="82"/>
  <c r="Z10" i="72"/>
  <c r="AH21" i="82"/>
  <c r="AS23" i="73"/>
  <c r="AK11" i="73"/>
  <c r="Q22" i="73"/>
  <c r="AL10" i="72"/>
  <c r="AJ16" i="73"/>
  <c r="N29" i="82"/>
  <c r="X15" i="73"/>
  <c r="B23" i="73"/>
  <c r="O18" i="82"/>
  <c r="AK14" i="72"/>
  <c r="N25" i="82"/>
  <c r="O41" i="82"/>
  <c r="M7" i="72"/>
  <c r="H40" i="72"/>
  <c r="AB39" i="72"/>
  <c r="AR13" i="73"/>
  <c r="AK5" i="72"/>
  <c r="AA45" i="82"/>
  <c r="AH34" i="72"/>
  <c r="AK35" i="82"/>
  <c r="AD23" i="73"/>
  <c r="I13" i="82"/>
  <c r="K16" i="72"/>
  <c r="N33" i="82"/>
  <c r="AV25" i="73"/>
  <c r="O26" i="82"/>
  <c r="AC15" i="72"/>
  <c r="E18" i="73"/>
  <c r="S15" i="82"/>
  <c r="AW30" i="73"/>
  <c r="AN27" i="73"/>
  <c r="AO23" i="82"/>
  <c r="V22" i="73"/>
  <c r="AL17" i="73"/>
  <c r="X22" i="73"/>
  <c r="AV17" i="73"/>
  <c r="C6" i="72"/>
  <c r="G10" i="82"/>
  <c r="AR11" i="73"/>
  <c r="G39" i="82"/>
  <c r="AI5" i="72"/>
  <c r="AU9" i="72"/>
  <c r="AL31" i="82"/>
  <c r="AM12" i="73"/>
  <c r="H9" i="82"/>
  <c r="AL14" i="72"/>
  <c r="AS19" i="73"/>
  <c r="S25" i="82"/>
  <c r="AL36" i="72"/>
  <c r="X8" i="72"/>
  <c r="AC10" i="73"/>
  <c r="Z56" i="72"/>
  <c r="Q14" i="73"/>
  <c r="AV53" i="72"/>
  <c r="AH14" i="73"/>
  <c r="H6" i="82"/>
  <c r="AC7" i="72"/>
  <c r="AI7" i="82"/>
  <c r="Y32" i="73"/>
  <c r="F13" i="73"/>
  <c r="Z52" i="72"/>
  <c r="B14" i="73"/>
  <c r="J2" i="82"/>
  <c r="AI32" i="73"/>
  <c r="AR29" i="73"/>
  <c r="AA31" i="82"/>
  <c r="D31" i="73"/>
  <c r="AB41" i="82"/>
  <c r="N44" i="82"/>
  <c r="AD3" i="82"/>
  <c r="V52" i="72"/>
  <c r="F15" i="73"/>
  <c r="AH36" i="72"/>
  <c r="AV7" i="72"/>
  <c r="X45" i="82"/>
  <c r="Q17" i="82"/>
  <c r="D5" i="72"/>
  <c r="AA24" i="73"/>
  <c r="V33" i="82"/>
  <c r="G23" i="82"/>
  <c r="AG14" i="73"/>
  <c r="AF45" i="72"/>
  <c r="Y16" i="73"/>
  <c r="M31" i="73"/>
  <c r="S17" i="72"/>
  <c r="Q7" i="82"/>
  <c r="AA19" i="82"/>
  <c r="K27" i="73"/>
  <c r="Q14" i="82"/>
  <c r="S7" i="72"/>
  <c r="R4" i="72"/>
  <c r="AH13" i="72"/>
  <c r="AG17" i="73"/>
  <c r="M15" i="82"/>
  <c r="J30" i="82"/>
  <c r="E7" i="82"/>
  <c r="D37" i="82"/>
  <c r="X7" i="82"/>
  <c r="AE9" i="82"/>
  <c r="H17" i="82"/>
  <c r="AH30" i="73"/>
  <c r="L4" i="82"/>
  <c r="K32" i="82"/>
  <c r="I4" i="82"/>
  <c r="AN17" i="72"/>
  <c r="Q29" i="73"/>
  <c r="E16" i="73"/>
  <c r="AJ4" i="72"/>
  <c r="S6" i="72"/>
  <c r="AD12" i="72"/>
  <c r="AE31" i="73"/>
  <c r="AR54" i="72"/>
  <c r="AN29" i="73"/>
  <c r="Y27" i="82"/>
  <c r="AW15" i="73"/>
  <c r="C7" i="72"/>
  <c r="U16" i="72"/>
  <c r="T15" i="72"/>
  <c r="AR22" i="73"/>
  <c r="AI29" i="73"/>
  <c r="E32" i="73"/>
  <c r="Y15" i="82"/>
  <c r="N20" i="72"/>
  <c r="AD28" i="73"/>
  <c r="R26" i="73"/>
  <c r="AK18" i="73"/>
  <c r="P41" i="72"/>
  <c r="AA29" i="73"/>
  <c r="AI18" i="73"/>
  <c r="AH56" i="72"/>
  <c r="AL13" i="73"/>
  <c r="AG6" i="72"/>
  <c r="I15" i="72"/>
  <c r="AS30" i="73"/>
  <c r="AT13" i="72"/>
  <c r="AO19" i="82"/>
  <c r="AK25" i="82"/>
  <c r="AJ18" i="72" l="1"/>
  <c r="AJ22" i="72" s="1"/>
  <c r="AJ66" i="72" s="1"/>
  <c r="AF7" i="82"/>
  <c r="R37" i="82"/>
  <c r="T37" i="82" s="1"/>
  <c r="R18" i="72"/>
  <c r="R22" i="72" s="1"/>
  <c r="R66" i="72" s="1"/>
  <c r="N27" i="73"/>
  <c r="D52" i="76" s="1"/>
  <c r="AF68" i="72"/>
  <c r="W33" i="82"/>
  <c r="AF45" i="82"/>
  <c r="H10" i="77"/>
  <c r="J10" i="77" s="1"/>
  <c r="AD49" i="82"/>
  <c r="E26" i="77"/>
  <c r="G26" i="77" s="1"/>
  <c r="J48" i="82"/>
  <c r="B9" i="77"/>
  <c r="D9" i="77" s="1"/>
  <c r="H14" i="73"/>
  <c r="H8" i="77"/>
  <c r="J8" i="77" s="1"/>
  <c r="AP7" i="82"/>
  <c r="AC33" i="73"/>
  <c r="AH42" i="72"/>
  <c r="AH69" i="72" s="1"/>
  <c r="B18" i="77"/>
  <c r="D18" i="77" s="1"/>
  <c r="H23" i="73"/>
  <c r="C29" i="75"/>
  <c r="W35" i="82"/>
  <c r="W21" i="82"/>
  <c r="R24" i="82"/>
  <c r="T24" i="82" s="1"/>
  <c r="J67" i="72"/>
  <c r="AF42" i="72"/>
  <c r="AF69" i="72" s="1"/>
  <c r="AJ68" i="72"/>
  <c r="W11" i="82"/>
  <c r="AF29" i="82"/>
  <c r="AF37" i="82"/>
  <c r="AF9" i="82"/>
  <c r="C13" i="75"/>
  <c r="E49" i="82"/>
  <c r="I49" i="82"/>
  <c r="R28" i="82"/>
  <c r="T28" i="82" s="1"/>
  <c r="W45" i="82"/>
  <c r="B21" i="77"/>
  <c r="D21" i="77" s="1"/>
  <c r="H26" i="73"/>
  <c r="AU33" i="73"/>
  <c r="AQ33" i="73"/>
  <c r="R41" i="82"/>
  <c r="T41" i="82" s="1"/>
  <c r="W13" i="82"/>
  <c r="B19" i="77"/>
  <c r="D19" i="77" s="1"/>
  <c r="H24" i="73"/>
  <c r="R34" i="82"/>
  <c r="T34" i="82" s="1"/>
  <c r="H29" i="73"/>
  <c r="B24" i="77"/>
  <c r="D24" i="77" s="1"/>
  <c r="AB18" i="72"/>
  <c r="AB22" i="72" s="1"/>
  <c r="AB66" i="72" s="1"/>
  <c r="Z57" i="72"/>
  <c r="Z70" i="72" s="1"/>
  <c r="Y33" i="73"/>
  <c r="I16" i="73"/>
  <c r="AR57" i="72"/>
  <c r="AR70" i="72" s="1"/>
  <c r="S18" i="72"/>
  <c r="S22" i="72" s="1"/>
  <c r="AF17" i="82"/>
  <c r="H23" i="77"/>
  <c r="J23" i="77" s="1"/>
  <c r="R40" i="82"/>
  <c r="T40" i="82" s="1"/>
  <c r="AZ10" i="73"/>
  <c r="U33" i="73"/>
  <c r="AG49" i="82"/>
  <c r="C58" i="71" s="1"/>
  <c r="C7" i="75"/>
  <c r="T67" i="72"/>
  <c r="AU18" i="72"/>
  <c r="AU22" i="72" s="1"/>
  <c r="R2" i="82"/>
  <c r="D48" i="82"/>
  <c r="R26" i="82"/>
  <c r="T26" i="82" s="1"/>
  <c r="E7" i="77"/>
  <c r="G7" i="77" s="1"/>
  <c r="AF31" i="82"/>
  <c r="N11" i="73"/>
  <c r="D36" i="76" s="1"/>
  <c r="E27" i="77"/>
  <c r="G27" i="77" s="1"/>
  <c r="AN33" i="73"/>
  <c r="E14" i="77"/>
  <c r="G14" i="77" s="1"/>
  <c r="R7" i="82"/>
  <c r="T7" i="82" s="1"/>
  <c r="I22" i="73"/>
  <c r="AO18" i="72"/>
  <c r="AO22" i="72" s="1"/>
  <c r="R15" i="82"/>
  <c r="T15" i="82" s="1"/>
  <c r="E22" i="77"/>
  <c r="G22" i="77" s="1"/>
  <c r="V42" i="72"/>
  <c r="V69" i="72" s="1"/>
  <c r="AP19" i="82"/>
  <c r="E21" i="77"/>
  <c r="G21" i="77" s="1"/>
  <c r="X18" i="72"/>
  <c r="X22" i="72" s="1"/>
  <c r="X66" i="72" s="1"/>
  <c r="AP31" i="82"/>
  <c r="AZ18" i="73"/>
  <c r="F43" i="76" s="1"/>
  <c r="AV57" i="72"/>
  <c r="AV70" i="72" s="1"/>
  <c r="AL49" i="82"/>
  <c r="N14" i="73"/>
  <c r="D39" i="76" s="1"/>
  <c r="X42" i="72"/>
  <c r="X69" i="72" s="1"/>
  <c r="C9" i="75"/>
  <c r="AD67" i="72"/>
  <c r="H20" i="77"/>
  <c r="J20" i="77" s="1"/>
  <c r="P33" i="73"/>
  <c r="S10" i="73"/>
  <c r="AF33" i="73"/>
  <c r="S23" i="73"/>
  <c r="E48" i="76" s="1"/>
  <c r="W18" i="72"/>
  <c r="W22" i="72" s="1"/>
  <c r="I14" i="73"/>
  <c r="O48" i="82"/>
  <c r="R47" i="82"/>
  <c r="T47" i="82" s="1"/>
  <c r="AE18" i="72"/>
  <c r="AE22" i="72" s="1"/>
  <c r="S26" i="73"/>
  <c r="E51" i="76" s="1"/>
  <c r="N22" i="73"/>
  <c r="D47" i="76" s="1"/>
  <c r="AB67" i="72"/>
  <c r="R23" i="82"/>
  <c r="T23" i="82" s="1"/>
  <c r="AV33" i="73"/>
  <c r="AB57" i="72"/>
  <c r="AB70" i="72" s="1"/>
  <c r="AB68" i="72"/>
  <c r="E8" i="77"/>
  <c r="G8" i="77" s="1"/>
  <c r="B20" i="77"/>
  <c r="D20" i="77" s="1"/>
  <c r="H25" i="73"/>
  <c r="AD42" i="72"/>
  <c r="AD69" i="72" s="1"/>
  <c r="AP3" i="82"/>
  <c r="AI49" i="82"/>
  <c r="AJ57" i="72"/>
  <c r="AJ70" i="72" s="1"/>
  <c r="AL42" i="72"/>
  <c r="AL69" i="72" s="1"/>
  <c r="AF27" i="82"/>
  <c r="Z42" i="72"/>
  <c r="Z69" i="72" s="1"/>
  <c r="AC49" i="82"/>
  <c r="H7" i="77"/>
  <c r="J7" i="77" s="1"/>
  <c r="AP33" i="82"/>
  <c r="AP17" i="82"/>
  <c r="I32" i="73"/>
  <c r="AP35" i="82"/>
  <c r="AZ11" i="73"/>
  <c r="F36" i="76" s="1"/>
  <c r="AP33" i="73"/>
  <c r="W31" i="82"/>
  <c r="C23" i="75"/>
  <c r="C22" i="75"/>
  <c r="S22" i="73"/>
  <c r="E47" i="76" s="1"/>
  <c r="I48" i="82"/>
  <c r="AP5" i="82"/>
  <c r="AM33" i="73"/>
  <c r="H13" i="73"/>
  <c r="B8" i="77"/>
  <c r="D8" i="77" s="1"/>
  <c r="AP29" i="82"/>
  <c r="R20" i="82"/>
  <c r="T20" i="82" s="1"/>
  <c r="R44" i="82"/>
  <c r="T44" i="82" s="1"/>
  <c r="X49" i="82"/>
  <c r="AF3" i="82"/>
  <c r="I17" i="73"/>
  <c r="C12" i="75"/>
  <c r="H18" i="77"/>
  <c r="J18" i="77" s="1"/>
  <c r="B61" i="71"/>
  <c r="AP21" i="82"/>
  <c r="AF67" i="72"/>
  <c r="N13" i="73"/>
  <c r="D38" i="76" s="1"/>
  <c r="AK18" i="72"/>
  <c r="AK22" i="72" s="1"/>
  <c r="M49" i="82"/>
  <c r="U18" i="72"/>
  <c r="U22" i="72" s="1"/>
  <c r="AL57" i="72"/>
  <c r="AL70" i="72" s="1"/>
  <c r="R35" i="82"/>
  <c r="T35" i="82" s="1"/>
  <c r="W43" i="82"/>
  <c r="AB42" i="72"/>
  <c r="AB69" i="72" s="1"/>
  <c r="AF18" i="72"/>
  <c r="AF22" i="72" s="1"/>
  <c r="AF66" i="72" s="1"/>
  <c r="AZ26" i="73"/>
  <c r="F51" i="76" s="1"/>
  <c r="AL67" i="72"/>
  <c r="T18" i="72"/>
  <c r="T22" i="72" s="1"/>
  <c r="T66" i="72" s="1"/>
  <c r="F49" i="82"/>
  <c r="AD18" i="72"/>
  <c r="AD22" i="72" s="1"/>
  <c r="AD66" i="72" s="1"/>
  <c r="AF15" i="82"/>
  <c r="AZ20" i="73"/>
  <c r="F45" i="76" s="1"/>
  <c r="H16" i="73"/>
  <c r="B11" i="77"/>
  <c r="D11" i="77" s="1"/>
  <c r="H9" i="77"/>
  <c r="J9" i="77" s="1"/>
  <c r="B12" i="77"/>
  <c r="D12" i="77" s="1"/>
  <c r="H17" i="73"/>
  <c r="R13" i="82"/>
  <c r="T13" i="82" s="1"/>
  <c r="J18" i="72"/>
  <c r="J22" i="72" s="1"/>
  <c r="J66" i="72" s="1"/>
  <c r="N68" i="72"/>
  <c r="I19" i="73"/>
  <c r="S20" i="73"/>
  <c r="E45" i="76" s="1"/>
  <c r="W25" i="82"/>
  <c r="AN68" i="72"/>
  <c r="E23" i="77"/>
  <c r="G23" i="77" s="1"/>
  <c r="AP13" i="82"/>
  <c r="R21" i="82"/>
  <c r="T21" i="82" s="1"/>
  <c r="R30" i="82"/>
  <c r="T30" i="82" s="1"/>
  <c r="AV18" i="72"/>
  <c r="AV22" i="72" s="1"/>
  <c r="AV66" i="72" s="1"/>
  <c r="E16" i="77"/>
  <c r="G16" i="77" s="1"/>
  <c r="AN57" i="72"/>
  <c r="AN70" i="72" s="1"/>
  <c r="AP25" i="82"/>
  <c r="R19" i="82"/>
  <c r="T19" i="82" s="1"/>
  <c r="F67" i="72"/>
  <c r="AP43" i="82"/>
  <c r="X33" i="73"/>
  <c r="B26" i="77"/>
  <c r="D26" i="77" s="1"/>
  <c r="H31" i="73"/>
  <c r="AF33" i="82"/>
  <c r="W5" i="82"/>
  <c r="C18" i="75"/>
  <c r="AR18" i="72"/>
  <c r="AR22" i="72" s="1"/>
  <c r="AR66" i="72" s="1"/>
  <c r="W3" i="82"/>
  <c r="H26" i="77"/>
  <c r="J26" i="77" s="1"/>
  <c r="R14" i="82"/>
  <c r="T14" i="82" s="1"/>
  <c r="R17" i="82"/>
  <c r="T17" i="82" s="1"/>
  <c r="K18" i="72"/>
  <c r="K22" i="72" s="1"/>
  <c r="AP15" i="82"/>
  <c r="J13" i="75" s="1"/>
  <c r="E9" i="77"/>
  <c r="G9" i="77" s="1"/>
  <c r="I20" i="73"/>
  <c r="E11" i="77"/>
  <c r="G11" i="77" s="1"/>
  <c r="M33" i="73"/>
  <c r="I28" i="73"/>
  <c r="R12" i="82"/>
  <c r="T12" i="82" s="1"/>
  <c r="E15" i="77"/>
  <c r="G15" i="77" s="1"/>
  <c r="AM49" i="82"/>
  <c r="AP47" i="82"/>
  <c r="S29" i="73"/>
  <c r="E54" i="76" s="1"/>
  <c r="H19" i="77"/>
  <c r="J19" i="77" s="1"/>
  <c r="S11" i="73"/>
  <c r="E36" i="76" s="1"/>
  <c r="AO49" i="82"/>
  <c r="W17" i="82"/>
  <c r="N29" i="73"/>
  <c r="D54" i="76" s="1"/>
  <c r="G49" i="82"/>
  <c r="AJ42" i="72"/>
  <c r="AJ69" i="72" s="1"/>
  <c r="K48" i="82"/>
  <c r="N42" i="72"/>
  <c r="N69" i="72" s="1"/>
  <c r="AZ19" i="73"/>
  <c r="F44" i="76" s="1"/>
  <c r="N26" i="73"/>
  <c r="D51" i="76" s="1"/>
  <c r="C18" i="72"/>
  <c r="C22" i="72" s="1"/>
  <c r="L48" i="82"/>
  <c r="I25" i="73"/>
  <c r="H16" i="77"/>
  <c r="J16" i="77" s="1"/>
  <c r="AD33" i="73"/>
  <c r="R9" i="82"/>
  <c r="T9" i="82" s="1"/>
  <c r="E13" i="77"/>
  <c r="G13" i="77" s="1"/>
  <c r="H12" i="77"/>
  <c r="J12" i="77" s="1"/>
  <c r="AH49" i="82"/>
  <c r="C59" i="71" s="1"/>
  <c r="AP27" i="82"/>
  <c r="AE33" i="73"/>
  <c r="X57" i="72"/>
  <c r="X70" i="72" s="1"/>
  <c r="W47" i="82"/>
  <c r="C8" i="75"/>
  <c r="I30" i="73"/>
  <c r="I18" i="72"/>
  <c r="I22" i="72" s="1"/>
  <c r="R36" i="82"/>
  <c r="T36" i="82" s="1"/>
  <c r="I24" i="73"/>
  <c r="AP68" i="72"/>
  <c r="C16" i="75"/>
  <c r="AP39" i="82"/>
  <c r="J25" i="75" s="1"/>
  <c r="H27" i="77"/>
  <c r="J27" i="77" s="1"/>
  <c r="R22" i="82"/>
  <c r="T22" i="82" s="1"/>
  <c r="AT67" i="72"/>
  <c r="M48" i="82"/>
  <c r="N31" i="73"/>
  <c r="D56" i="76" s="1"/>
  <c r="AQ18" i="72"/>
  <c r="AQ22" i="72" s="1"/>
  <c r="H57" i="72"/>
  <c r="H70" i="72" s="1"/>
  <c r="C19" i="75"/>
  <c r="F42" i="72"/>
  <c r="F69" i="72" s="1"/>
  <c r="V68" i="72"/>
  <c r="N20" i="73"/>
  <c r="D45" i="76" s="1"/>
  <c r="N18" i="73"/>
  <c r="D43" i="76" s="1"/>
  <c r="AE49" i="82"/>
  <c r="F18" i="72"/>
  <c r="F22" i="72" s="1"/>
  <c r="F66" i="72" s="1"/>
  <c r="R43" i="82"/>
  <c r="T43" i="82" s="1"/>
  <c r="AZ15" i="73"/>
  <c r="F40" i="76" s="1"/>
  <c r="L57" i="72"/>
  <c r="L70" i="72" s="1"/>
  <c r="H28" i="73"/>
  <c r="B23" i="77"/>
  <c r="D23" i="77" s="1"/>
  <c r="AT42" i="72"/>
  <c r="AT69" i="72" s="1"/>
  <c r="S17" i="73"/>
  <c r="E42" i="76" s="1"/>
  <c r="AH18" i="72"/>
  <c r="AH22" i="72" s="1"/>
  <c r="AH66" i="72" s="1"/>
  <c r="S15" i="73"/>
  <c r="E40" i="76" s="1"/>
  <c r="S24" i="73"/>
  <c r="E49" i="76" s="1"/>
  <c r="E48" i="82"/>
  <c r="L68" i="72"/>
  <c r="H30" i="73"/>
  <c r="B25" i="77"/>
  <c r="D25" i="77" s="1"/>
  <c r="H6" i="77"/>
  <c r="J6" i="77" s="1"/>
  <c r="S18" i="73"/>
  <c r="E43" i="76" s="1"/>
  <c r="N17" i="73"/>
  <c r="D42" i="76" s="1"/>
  <c r="S14" i="73"/>
  <c r="E39" i="76" s="1"/>
  <c r="L49" i="82"/>
  <c r="AP41" i="82"/>
  <c r="H42" i="72"/>
  <c r="H69" i="72" s="1"/>
  <c r="AN42" i="72"/>
  <c r="AN69" i="72" s="1"/>
  <c r="AL33" i="73"/>
  <c r="C21" i="75"/>
  <c r="AZ13" i="73"/>
  <c r="F38" i="76" s="1"/>
  <c r="AL18" i="72"/>
  <c r="AL22" i="72" s="1"/>
  <c r="AL66" i="72" s="1"/>
  <c r="E24" i="77"/>
  <c r="G24" i="77" s="1"/>
  <c r="AF41" i="82"/>
  <c r="G48" i="82"/>
  <c r="N10" i="73"/>
  <c r="K33" i="73"/>
  <c r="AZ16" i="73"/>
  <c r="F41" i="76" s="1"/>
  <c r="AP57" i="72"/>
  <c r="AP70" i="72" s="1"/>
  <c r="P42" i="72"/>
  <c r="P69" i="72" s="1"/>
  <c r="N32" i="73"/>
  <c r="D57" i="76" s="1"/>
  <c r="S19" i="73"/>
  <c r="E44" i="76" s="1"/>
  <c r="I12" i="73"/>
  <c r="AP9" i="82"/>
  <c r="J10" i="75" s="1"/>
  <c r="P48" i="82"/>
  <c r="R5" i="82"/>
  <c r="T5" i="82" s="1"/>
  <c r="AZ22" i="73"/>
  <c r="F47" i="76" s="1"/>
  <c r="AP29" i="72"/>
  <c r="AP71" i="72" s="1"/>
  <c r="AI33" i="73"/>
  <c r="AG18" i="72"/>
  <c r="AG22" i="72" s="1"/>
  <c r="S32" i="73"/>
  <c r="E57" i="76" s="1"/>
  <c r="R32" i="82"/>
  <c r="T32" i="82" s="1"/>
  <c r="AZ21" i="73"/>
  <c r="F46" i="76" s="1"/>
  <c r="AJ49" i="82"/>
  <c r="H24" i="77"/>
  <c r="J24" i="77" s="1"/>
  <c r="N21" i="73"/>
  <c r="D46" i="76" s="1"/>
  <c r="Q33" i="73"/>
  <c r="H11" i="73"/>
  <c r="E6" i="77"/>
  <c r="G6" i="77" s="1"/>
  <c r="I10" i="73"/>
  <c r="C33" i="73"/>
  <c r="H18" i="73"/>
  <c r="B13" i="77"/>
  <c r="D13" i="77" s="1"/>
  <c r="N25" i="73"/>
  <c r="D50" i="76" s="1"/>
  <c r="C27" i="75"/>
  <c r="W27" i="82"/>
  <c r="Z18" i="72"/>
  <c r="Z22" i="72" s="1"/>
  <c r="Z66" i="72" s="1"/>
  <c r="AZ28" i="73"/>
  <c r="F53" i="76" s="1"/>
  <c r="AA49" i="82"/>
  <c r="AF23" i="82"/>
  <c r="AI18" i="72"/>
  <c r="AI22" i="72" s="1"/>
  <c r="AT18" i="72"/>
  <c r="AT22" i="72" s="1"/>
  <c r="AT66" i="72" s="1"/>
  <c r="AF35" i="82"/>
  <c r="R46" i="82"/>
  <c r="T46" i="82" s="1"/>
  <c r="D33" i="73"/>
  <c r="E5" i="77"/>
  <c r="R45" i="82"/>
  <c r="T45" i="82" s="1"/>
  <c r="AH68" i="72"/>
  <c r="H11" i="77"/>
  <c r="J11" i="77" s="1"/>
  <c r="R6" i="82"/>
  <c r="T6" i="82" s="1"/>
  <c r="E17" i="77"/>
  <c r="G17" i="77" s="1"/>
  <c r="Z33" i="73"/>
  <c r="S16" i="73"/>
  <c r="E41" i="76" s="1"/>
  <c r="AF11" i="82"/>
  <c r="Q49" i="82"/>
  <c r="B17" i="77"/>
  <c r="D17" i="77" s="1"/>
  <c r="H22" i="73"/>
  <c r="N12" i="73"/>
  <c r="D37" i="76" s="1"/>
  <c r="AF43" i="82"/>
  <c r="E33" i="73"/>
  <c r="H48" i="82"/>
  <c r="R38" i="82"/>
  <c r="T38" i="82" s="1"/>
  <c r="H15" i="77"/>
  <c r="J15" i="77" s="1"/>
  <c r="D68" i="72"/>
  <c r="S49" i="82"/>
  <c r="N67" i="72"/>
  <c r="C24" i="75"/>
  <c r="AP18" i="72"/>
  <c r="AP22" i="72" s="1"/>
  <c r="AP66" i="72" s="1"/>
  <c r="AL68" i="72"/>
  <c r="J57" i="72"/>
  <c r="J70" i="72" s="1"/>
  <c r="AP42" i="72"/>
  <c r="AP69" i="72" s="1"/>
  <c r="R42" i="82"/>
  <c r="T42" i="82" s="1"/>
  <c r="B10" i="77"/>
  <c r="D10" i="77" s="1"/>
  <c r="H15" i="73"/>
  <c r="I18" i="73"/>
  <c r="P49" i="82"/>
  <c r="N23" i="73"/>
  <c r="D48" i="76" s="1"/>
  <c r="S30" i="73"/>
  <c r="E55" i="76" s="1"/>
  <c r="H17" i="77"/>
  <c r="J17" i="77" s="1"/>
  <c r="V33" i="73"/>
  <c r="AF25" i="82"/>
  <c r="C20" i="75"/>
  <c r="I21" i="73"/>
  <c r="AP37" i="82"/>
  <c r="J24" i="75" s="1"/>
  <c r="AF5" i="82"/>
  <c r="AW33" i="73"/>
  <c r="I11" i="73"/>
  <c r="F48" i="82"/>
  <c r="AJ33" i="73"/>
  <c r="AB29" i="72"/>
  <c r="AB71" i="72" s="1"/>
  <c r="Q48" i="82"/>
  <c r="AN67" i="72"/>
  <c r="E12" i="77"/>
  <c r="G12" i="77" s="1"/>
  <c r="J42" i="72"/>
  <c r="J69" i="72" s="1"/>
  <c r="AR68" i="72"/>
  <c r="C28" i="75"/>
  <c r="H49" i="82"/>
  <c r="AG33" i="73"/>
  <c r="H27" i="73"/>
  <c r="B22" i="77"/>
  <c r="D22" i="77" s="1"/>
  <c r="P68" i="72"/>
  <c r="D49" i="82"/>
  <c r="R3" i="82"/>
  <c r="C26" i="75"/>
  <c r="C25" i="75"/>
  <c r="S12" i="73"/>
  <c r="E37" i="76" s="1"/>
  <c r="Z67" i="72"/>
  <c r="O18" i="72"/>
  <c r="O22" i="72" s="1"/>
  <c r="AR42" i="72"/>
  <c r="AR69" i="72" s="1"/>
  <c r="AZ27" i="73"/>
  <c r="F52" i="76" s="1"/>
  <c r="I27" i="73"/>
  <c r="B16" i="77"/>
  <c r="D16" i="77" s="1"/>
  <c r="H21" i="73"/>
  <c r="T68" i="72"/>
  <c r="D57" i="72"/>
  <c r="D70" i="72" s="1"/>
  <c r="H22" i="77"/>
  <c r="J22" i="77" s="1"/>
  <c r="S27" i="73"/>
  <c r="E52" i="76" s="1"/>
  <c r="AB33" i="73"/>
  <c r="H67" i="72"/>
  <c r="X68" i="72"/>
  <c r="AV68" i="72"/>
  <c r="AF57" i="72"/>
  <c r="AF70" i="72" s="1"/>
  <c r="R4" i="82"/>
  <c r="T4" i="82" s="1"/>
  <c r="AC18" i="72"/>
  <c r="AC22" i="72" s="1"/>
  <c r="AR67" i="72"/>
  <c r="AS33" i="73"/>
  <c r="C17" i="75"/>
  <c r="AZ24" i="73"/>
  <c r="F49" i="76" s="1"/>
  <c r="R33" i="73"/>
  <c r="H68" i="72"/>
  <c r="AZ12" i="73"/>
  <c r="F37" i="76" s="1"/>
  <c r="S25" i="73"/>
  <c r="E50" i="76" s="1"/>
  <c r="AZ32" i="73"/>
  <c r="F57" i="76" s="1"/>
  <c r="R25" i="82"/>
  <c r="T25" i="82" s="1"/>
  <c r="AZ25" i="73"/>
  <c r="F50" i="76" s="1"/>
  <c r="X67" i="72"/>
  <c r="AR33" i="73"/>
  <c r="R39" i="82"/>
  <c r="T39" i="82" s="1"/>
  <c r="AZ29" i="73"/>
  <c r="F54" i="76" s="1"/>
  <c r="Z49" i="82"/>
  <c r="N57" i="72"/>
  <c r="N70" i="72" s="1"/>
  <c r="E18" i="77"/>
  <c r="G18" i="77" s="1"/>
  <c r="P57" i="72"/>
  <c r="P70" i="72" s="1"/>
  <c r="W33" i="73"/>
  <c r="AV67" i="72"/>
  <c r="AZ31" i="73"/>
  <c r="F56" i="76" s="1"/>
  <c r="R8" i="82"/>
  <c r="T8" i="82" s="1"/>
  <c r="B5" i="77"/>
  <c r="B33" i="73"/>
  <c r="H10" i="73"/>
  <c r="R31" i="82"/>
  <c r="T31" i="82" s="1"/>
  <c r="D42" i="72"/>
  <c r="D69" i="72" s="1"/>
  <c r="M18" i="72"/>
  <c r="M22" i="72" s="1"/>
  <c r="AP67" i="72"/>
  <c r="N30" i="73"/>
  <c r="D55" i="76" s="1"/>
  <c r="R16" i="82"/>
  <c r="T16" i="82" s="1"/>
  <c r="C14" i="75"/>
  <c r="AV42" i="72"/>
  <c r="AV69" i="72" s="1"/>
  <c r="H13" i="77"/>
  <c r="J13" i="77" s="1"/>
  <c r="L67" i="72"/>
  <c r="AZ17" i="73"/>
  <c r="F42" i="76" s="1"/>
  <c r="AN49" i="82"/>
  <c r="AP45" i="82"/>
  <c r="AA18" i="72"/>
  <c r="AA22" i="72" s="1"/>
  <c r="D18" i="72"/>
  <c r="D22" i="72" s="1"/>
  <c r="D66" i="72" s="1"/>
  <c r="AD57" i="72"/>
  <c r="AD70" i="72" s="1"/>
  <c r="AS18" i="72"/>
  <c r="AS22" i="72" s="1"/>
  <c r="W41" i="82"/>
  <c r="Z68" i="72"/>
  <c r="F68" i="72"/>
  <c r="R68" i="72"/>
  <c r="AT49" i="82"/>
  <c r="L29" i="72"/>
  <c r="L71" i="72" s="1"/>
  <c r="Y49" i="82"/>
  <c r="AH33" i="73"/>
  <c r="E18" i="72"/>
  <c r="E22" i="72" s="1"/>
  <c r="I26" i="73"/>
  <c r="AF21" i="82"/>
  <c r="AK33" i="73"/>
  <c r="V67" i="72"/>
  <c r="E19" i="77"/>
  <c r="G19" i="77" s="1"/>
  <c r="P67" i="72"/>
  <c r="AF47" i="82"/>
  <c r="L42" i="72"/>
  <c r="L69" i="72" s="1"/>
  <c r="AJ67" i="72"/>
  <c r="N24" i="73"/>
  <c r="D49" i="76" s="1"/>
  <c r="R42" i="72"/>
  <c r="R69" i="72" s="1"/>
  <c r="J49" i="82"/>
  <c r="AT57" i="72"/>
  <c r="AT70" i="72" s="1"/>
  <c r="AH57" i="72"/>
  <c r="AH70" i="72" s="1"/>
  <c r="H18" i="72"/>
  <c r="H22" i="72" s="1"/>
  <c r="H66" i="72" s="1"/>
  <c r="AZ14" i="73"/>
  <c r="F39" i="76" s="1"/>
  <c r="R11" i="82"/>
  <c r="T11" i="82" s="1"/>
  <c r="AF13" i="82"/>
  <c r="AD68" i="72"/>
  <c r="B14" i="77"/>
  <c r="D14" i="77" s="1"/>
  <c r="H19" i="73"/>
  <c r="E10" i="77"/>
  <c r="G10" i="77" s="1"/>
  <c r="AK49" i="82"/>
  <c r="B7" i="77"/>
  <c r="D7" i="77" s="1"/>
  <c r="H12" i="73"/>
  <c r="T42" i="72"/>
  <c r="T69" i="72" s="1"/>
  <c r="W29" i="82"/>
  <c r="C11" i="75"/>
  <c r="S28" i="73"/>
  <c r="E53" i="76" s="1"/>
  <c r="Y18" i="72"/>
  <c r="Y22" i="72" s="1"/>
  <c r="K49" i="82"/>
  <c r="S48" i="82"/>
  <c r="AF39" i="82"/>
  <c r="G18" i="72"/>
  <c r="G22" i="72" s="1"/>
  <c r="N15" i="73"/>
  <c r="D40" i="76" s="1"/>
  <c r="AT68" i="72"/>
  <c r="AN18" i="72"/>
  <c r="AN22" i="72" s="1"/>
  <c r="AN66" i="72" s="1"/>
  <c r="J68" i="72"/>
  <c r="N19" i="73"/>
  <c r="D44" i="76" s="1"/>
  <c r="E25" i="77"/>
  <c r="G25" i="77" s="1"/>
  <c r="G33" i="73"/>
  <c r="I31" i="73"/>
  <c r="N16" i="73"/>
  <c r="D41" i="76" s="1"/>
  <c r="R27" i="82"/>
  <c r="T27" i="82" s="1"/>
  <c r="R67" i="72"/>
  <c r="V57" i="72"/>
  <c r="V70" i="72" s="1"/>
  <c r="F57" i="72"/>
  <c r="F70" i="72" s="1"/>
  <c r="S13" i="73"/>
  <c r="E38" i="76" s="1"/>
  <c r="N48" i="82"/>
  <c r="S21" i="73"/>
  <c r="E46" i="76" s="1"/>
  <c r="I29" i="73"/>
  <c r="R29" i="82"/>
  <c r="T29" i="82" s="1"/>
  <c r="R18" i="82"/>
  <c r="T18" i="82" s="1"/>
  <c r="I13" i="73"/>
  <c r="T57" i="72"/>
  <c r="T70" i="72" s="1"/>
  <c r="AF19" i="82"/>
  <c r="B27" i="77"/>
  <c r="D27" i="77" s="1"/>
  <c r="H32" i="73"/>
  <c r="D67" i="72"/>
  <c r="AZ23" i="73"/>
  <c r="F48" i="76" s="1"/>
  <c r="R33" i="82"/>
  <c r="T33" i="82" s="1"/>
  <c r="B15" i="77"/>
  <c r="D15" i="77" s="1"/>
  <c r="H20" i="73"/>
  <c r="W19" i="82"/>
  <c r="AH67" i="72"/>
  <c r="N18" i="72"/>
  <c r="N22" i="72" s="1"/>
  <c r="N66" i="72" s="1"/>
  <c r="AA33" i="73"/>
  <c r="W7" i="82"/>
  <c r="L33" i="73"/>
  <c r="R57" i="72"/>
  <c r="R70" i="72" s="1"/>
  <c r="AO33" i="73"/>
  <c r="V18" i="72"/>
  <c r="V22" i="72" s="1"/>
  <c r="V66" i="72" s="1"/>
  <c r="V73" i="72" s="1"/>
  <c r="I23" i="73"/>
  <c r="I15" i="73"/>
  <c r="H21" i="77"/>
  <c r="J21" i="77" s="1"/>
  <c r="L18" i="72"/>
  <c r="L22" i="72" s="1"/>
  <c r="L66" i="72" s="1"/>
  <c r="L73" i="72" s="1"/>
  <c r="H25" i="77"/>
  <c r="J25" i="77" s="1"/>
  <c r="R10" i="82"/>
  <c r="T10" i="82" s="1"/>
  <c r="E20" i="77"/>
  <c r="G20" i="77" s="1"/>
  <c r="Q18" i="72"/>
  <c r="Q22" i="72" s="1"/>
  <c r="AM18" i="72"/>
  <c r="AM22" i="72" s="1"/>
  <c r="N49" i="82"/>
  <c r="AP23" i="82"/>
  <c r="J17" i="75" s="1"/>
  <c r="AZ30" i="73"/>
  <c r="F55" i="76" s="1"/>
  <c r="H14" i="77"/>
  <c r="J14" i="77" s="1"/>
  <c r="H5" i="77"/>
  <c r="F33" i="73"/>
  <c r="AH29" i="72"/>
  <c r="AH71" i="72" s="1"/>
  <c r="O49" i="82"/>
  <c r="S31" i="73"/>
  <c r="E56" i="76" s="1"/>
  <c r="P18" i="72"/>
  <c r="P22" i="72" s="1"/>
  <c r="P66" i="72" s="1"/>
  <c r="AB49" i="82"/>
  <c r="N28" i="73"/>
  <c r="D53" i="76" s="1"/>
  <c r="C15" i="75"/>
  <c r="AT33" i="73"/>
  <c r="AP11" i="82"/>
  <c r="D73" i="72" l="1"/>
  <c r="AF73" i="72"/>
  <c r="J23" i="75"/>
  <c r="C46" i="71"/>
  <c r="C46" i="79" s="1"/>
  <c r="C35" i="71"/>
  <c r="C35" i="79" s="1"/>
  <c r="J12" i="75"/>
  <c r="F108" i="76"/>
  <c r="F80" i="76"/>
  <c r="E82" i="76"/>
  <c r="E110" i="76"/>
  <c r="D26" i="75"/>
  <c r="B49" i="71"/>
  <c r="AV41" i="82"/>
  <c r="BB29" i="73"/>
  <c r="CA29" i="73" s="1"/>
  <c r="C26" i="74" s="1"/>
  <c r="C54" i="76"/>
  <c r="R48" i="82"/>
  <c r="T48" i="82" s="1"/>
  <c r="T2" i="82"/>
  <c r="D96" i="76"/>
  <c r="D68" i="76"/>
  <c r="AQ11" i="82"/>
  <c r="D34" i="71" s="1"/>
  <c r="D34" i="79" s="1"/>
  <c r="E11" i="75"/>
  <c r="BB18" i="73"/>
  <c r="CA18" i="73" s="1"/>
  <c r="C15" i="74" s="1"/>
  <c r="C43" i="76"/>
  <c r="AQ47" i="82"/>
  <c r="D52" i="71" s="1"/>
  <c r="D52" i="79" s="1"/>
  <c r="E29" i="75"/>
  <c r="P73" i="72"/>
  <c r="C44" i="71"/>
  <c r="C44" i="79" s="1"/>
  <c r="J21" i="75"/>
  <c r="E16" i="75"/>
  <c r="AQ21" i="82"/>
  <c r="D39" i="71" s="1"/>
  <c r="D39" i="79" s="1"/>
  <c r="D18" i="75"/>
  <c r="AV25" i="82"/>
  <c r="B41" i="71"/>
  <c r="D112" i="76"/>
  <c r="D84" i="76"/>
  <c r="F75" i="76"/>
  <c r="F103" i="76"/>
  <c r="F67" i="76"/>
  <c r="F95" i="76"/>
  <c r="D83" i="76"/>
  <c r="D111" i="76"/>
  <c r="J73" i="72"/>
  <c r="D67" i="76"/>
  <c r="D95" i="76"/>
  <c r="F65" i="76"/>
  <c r="F93" i="76"/>
  <c r="D104" i="76"/>
  <c r="D76" i="76"/>
  <c r="BB23" i="73"/>
  <c r="CA23" i="73" s="1"/>
  <c r="C20" i="74" s="1"/>
  <c r="C48" i="76"/>
  <c r="C50" i="76"/>
  <c r="BB25" i="73"/>
  <c r="CA25" i="73" s="1"/>
  <c r="C22" i="74" s="1"/>
  <c r="E106" i="76"/>
  <c r="E78" i="76"/>
  <c r="D108" i="76"/>
  <c r="D80" i="76"/>
  <c r="F101" i="76"/>
  <c r="F73" i="76"/>
  <c r="D82" i="76"/>
  <c r="D110" i="76"/>
  <c r="E26" i="75"/>
  <c r="AQ41" i="82"/>
  <c r="D49" i="71" s="1"/>
  <c r="D49" i="79" s="1"/>
  <c r="AV23" i="82"/>
  <c r="D17" i="75"/>
  <c r="B40" i="71"/>
  <c r="AP73" i="72"/>
  <c r="BB30" i="73"/>
  <c r="CA30" i="73" s="1"/>
  <c r="C27" i="74" s="1"/>
  <c r="C55" i="76"/>
  <c r="B35" i="71"/>
  <c r="D12" i="75"/>
  <c r="AV13" i="82"/>
  <c r="D85" i="76"/>
  <c r="D113" i="76"/>
  <c r="E98" i="76"/>
  <c r="E70" i="76"/>
  <c r="C30" i="75"/>
  <c r="E113" i="76"/>
  <c r="E85" i="76"/>
  <c r="F97" i="76"/>
  <c r="F69" i="76"/>
  <c r="E80" i="76"/>
  <c r="E108" i="76"/>
  <c r="BB11" i="73"/>
  <c r="CA11" i="73" s="1"/>
  <c r="C8" i="74" s="1"/>
  <c r="C36" i="76"/>
  <c r="AQ33" i="82"/>
  <c r="D45" i="71" s="1"/>
  <c r="D45" i="79" s="1"/>
  <c r="E22" i="75"/>
  <c r="BB32" i="73"/>
  <c r="CA32" i="73" s="1"/>
  <c r="C29" i="74" s="1"/>
  <c r="C57" i="76"/>
  <c r="E14" i="75"/>
  <c r="AQ17" i="82"/>
  <c r="D37" i="71" s="1"/>
  <c r="D37" i="79" s="1"/>
  <c r="J15" i="75"/>
  <c r="C38" i="71"/>
  <c r="C38" i="79" s="1"/>
  <c r="AT73" i="72"/>
  <c r="F73" i="72"/>
  <c r="C52" i="71"/>
  <c r="C52" i="79" s="1"/>
  <c r="J29" i="75"/>
  <c r="E93" i="76"/>
  <c r="E65" i="76"/>
  <c r="AV47" i="82"/>
  <c r="D29" i="75"/>
  <c r="F29" i="75" s="1"/>
  <c r="B52" i="71"/>
  <c r="B36" i="71"/>
  <c r="D13" i="75"/>
  <c r="AV15" i="82"/>
  <c r="E10" i="75"/>
  <c r="AQ9" i="82"/>
  <c r="D33" i="71" s="1"/>
  <c r="D33" i="79" s="1"/>
  <c r="F99" i="76"/>
  <c r="F71" i="76"/>
  <c r="J27" i="75"/>
  <c r="C50" i="71"/>
  <c r="C50" i="79" s="1"/>
  <c r="E103" i="76"/>
  <c r="E75" i="76"/>
  <c r="E76" i="76"/>
  <c r="E104" i="76"/>
  <c r="E95" i="76"/>
  <c r="E67" i="76"/>
  <c r="J7" i="75"/>
  <c r="C30" i="71"/>
  <c r="W49" i="82"/>
  <c r="C57" i="71" s="1"/>
  <c r="E28" i="77"/>
  <c r="G28" i="77" s="1"/>
  <c r="G5" i="77"/>
  <c r="AR73" i="72"/>
  <c r="N73" i="72"/>
  <c r="J8" i="75"/>
  <c r="C31" i="71"/>
  <c r="C31" i="79" s="1"/>
  <c r="J5" i="77"/>
  <c r="H28" i="77"/>
  <c r="J28" i="77" s="1"/>
  <c r="BB31" i="73"/>
  <c r="CA31" i="73" s="1"/>
  <c r="C28" i="74" s="1"/>
  <c r="C56" i="76"/>
  <c r="D21" i="75"/>
  <c r="B44" i="71"/>
  <c r="AV31" i="82"/>
  <c r="AQ5" i="82"/>
  <c r="D31" i="71" s="1"/>
  <c r="D31" i="79" s="1"/>
  <c r="E8" i="75"/>
  <c r="E24" i="75"/>
  <c r="AQ37" i="82"/>
  <c r="D47" i="71" s="1"/>
  <c r="D47" i="79" s="1"/>
  <c r="E28" i="75"/>
  <c r="AQ45" i="82"/>
  <c r="D51" i="71" s="1"/>
  <c r="D51" i="79" s="1"/>
  <c r="AV73" i="72"/>
  <c r="B43" i="71"/>
  <c r="D20" i="75"/>
  <c r="AV29" i="82"/>
  <c r="E97" i="76"/>
  <c r="E69" i="76"/>
  <c r="B48" i="71"/>
  <c r="D25" i="75"/>
  <c r="AV39" i="82"/>
  <c r="AV35" i="82"/>
  <c r="B46" i="71"/>
  <c r="D23" i="75"/>
  <c r="D75" i="76"/>
  <c r="D103" i="76"/>
  <c r="BB27" i="73"/>
  <c r="CA27" i="73" s="1"/>
  <c r="C24" i="74" s="1"/>
  <c r="C52" i="76"/>
  <c r="F78" i="76"/>
  <c r="F106" i="76"/>
  <c r="E66" i="76"/>
  <c r="E94" i="76"/>
  <c r="AQ23" i="82"/>
  <c r="D40" i="71" s="1"/>
  <c r="D40" i="79" s="1"/>
  <c r="E17" i="75"/>
  <c r="D72" i="76"/>
  <c r="D100" i="76"/>
  <c r="E111" i="76"/>
  <c r="E83" i="76"/>
  <c r="C39" i="76"/>
  <c r="BB14" i="73"/>
  <c r="CA14" i="73" s="1"/>
  <c r="C11" i="74" s="1"/>
  <c r="C47" i="76"/>
  <c r="BB22" i="73"/>
  <c r="CA22" i="73" s="1"/>
  <c r="C19" i="74" s="1"/>
  <c r="BB16" i="73"/>
  <c r="CA16" i="73" s="1"/>
  <c r="C13" i="74" s="1"/>
  <c r="C41" i="76"/>
  <c r="AQ29" i="82"/>
  <c r="D43" i="71" s="1"/>
  <c r="D43" i="79" s="1"/>
  <c r="E20" i="75"/>
  <c r="C45" i="71"/>
  <c r="C45" i="79" s="1"/>
  <c r="J22" i="75"/>
  <c r="E25" i="75"/>
  <c r="AQ39" i="82"/>
  <c r="D48" i="71" s="1"/>
  <c r="D48" i="79" s="1"/>
  <c r="D77" i="76"/>
  <c r="D105" i="76"/>
  <c r="AV21" i="82"/>
  <c r="D16" i="75"/>
  <c r="F16" i="75" s="1"/>
  <c r="B39" i="71"/>
  <c r="C35" i="76"/>
  <c r="BB10" i="73"/>
  <c r="I33" i="73"/>
  <c r="C43" i="71"/>
  <c r="C43" i="79" s="1"/>
  <c r="J20" i="75"/>
  <c r="C41" i="71"/>
  <c r="C41" i="79" s="1"/>
  <c r="J18" i="75"/>
  <c r="F84" i="76"/>
  <c r="F112" i="76"/>
  <c r="B58" i="71"/>
  <c r="B56" i="71"/>
  <c r="B59" i="71"/>
  <c r="B60" i="71"/>
  <c r="D34" i="75"/>
  <c r="H33" i="73"/>
  <c r="D22" i="75"/>
  <c r="AV33" i="82"/>
  <c r="B45" i="71"/>
  <c r="D101" i="76"/>
  <c r="D73" i="76"/>
  <c r="AV11" i="82"/>
  <c r="D11" i="75"/>
  <c r="B34" i="71"/>
  <c r="BB21" i="73"/>
  <c r="CA21" i="73" s="1"/>
  <c r="C18" i="74" s="1"/>
  <c r="C46" i="76"/>
  <c r="F76" i="76"/>
  <c r="F104" i="76"/>
  <c r="D74" i="76"/>
  <c r="D102" i="76"/>
  <c r="C42" i="76"/>
  <c r="BB17" i="73"/>
  <c r="CA17" i="73" s="1"/>
  <c r="C14" i="74" s="1"/>
  <c r="B32" i="71"/>
  <c r="AV7" i="82"/>
  <c r="D9" i="75"/>
  <c r="J11" i="75"/>
  <c r="C34" i="71"/>
  <c r="C34" i="79" s="1"/>
  <c r="F100" i="76"/>
  <c r="F72" i="76"/>
  <c r="F107" i="76"/>
  <c r="F79" i="76"/>
  <c r="AZ33" i="73"/>
  <c r="F35" i="76"/>
  <c r="D98" i="76"/>
  <c r="D70" i="76"/>
  <c r="AQ35" i="82"/>
  <c r="D46" i="71" s="1"/>
  <c r="D46" i="79" s="1"/>
  <c r="E23" i="75"/>
  <c r="F96" i="76"/>
  <c r="F68" i="76"/>
  <c r="F110" i="76"/>
  <c r="F82" i="76"/>
  <c r="D8" i="75"/>
  <c r="F8" i="75" s="1"/>
  <c r="B31" i="71"/>
  <c r="AV5" i="82"/>
  <c r="E96" i="76"/>
  <c r="E68" i="76"/>
  <c r="F74" i="76"/>
  <c r="F102" i="76"/>
  <c r="AF49" i="82"/>
  <c r="C60" i="71" s="1"/>
  <c r="E7" i="75"/>
  <c r="AQ3" i="82"/>
  <c r="E77" i="76"/>
  <c r="E105" i="76"/>
  <c r="D81" i="76"/>
  <c r="D109" i="76"/>
  <c r="D106" i="76"/>
  <c r="D78" i="76"/>
  <c r="BB15" i="73"/>
  <c r="CA15" i="73" s="1"/>
  <c r="C12" i="74" s="1"/>
  <c r="C40" i="76"/>
  <c r="E81" i="76"/>
  <c r="E109" i="76"/>
  <c r="AH73" i="72"/>
  <c r="C49" i="76"/>
  <c r="BB24" i="73"/>
  <c r="CA24" i="73" s="1"/>
  <c r="C21" i="74" s="1"/>
  <c r="BB19" i="73"/>
  <c r="CA19" i="73" s="1"/>
  <c r="C16" i="74" s="1"/>
  <c r="C44" i="76"/>
  <c r="J28" i="75"/>
  <c r="C51" i="71"/>
  <c r="C51" i="79" s="1"/>
  <c r="C32" i="71"/>
  <c r="C32" i="79" s="1"/>
  <c r="J9" i="75"/>
  <c r="E107" i="76"/>
  <c r="E79" i="76"/>
  <c r="J14" i="75"/>
  <c r="C37" i="71"/>
  <c r="C37" i="79" s="1"/>
  <c r="D5" i="77"/>
  <c r="B28" i="77"/>
  <c r="D28" i="77" s="1"/>
  <c r="AN73" i="72"/>
  <c r="H73" i="72"/>
  <c r="T3" i="82"/>
  <c r="R49" i="82"/>
  <c r="T49" i="82" s="1"/>
  <c r="C56" i="71" s="1"/>
  <c r="AQ25" i="82"/>
  <c r="D41" i="71" s="1"/>
  <c r="D41" i="79" s="1"/>
  <c r="E18" i="75"/>
  <c r="F18" i="75" s="1"/>
  <c r="E27" i="75"/>
  <c r="AQ43" i="82"/>
  <c r="D50" i="71" s="1"/>
  <c r="D50" i="79" s="1"/>
  <c r="Z73" i="72"/>
  <c r="D99" i="76"/>
  <c r="D71" i="76"/>
  <c r="D15" i="75"/>
  <c r="B38" i="71"/>
  <c r="AV19" i="82"/>
  <c r="AQ15" i="82"/>
  <c r="D36" i="71" s="1"/>
  <c r="D36" i="79" s="1"/>
  <c r="E13" i="75"/>
  <c r="E19" i="75"/>
  <c r="AQ27" i="82"/>
  <c r="D42" i="71" s="1"/>
  <c r="D42" i="79" s="1"/>
  <c r="AB73" i="72"/>
  <c r="R73" i="72"/>
  <c r="F83" i="76"/>
  <c r="F111" i="76"/>
  <c r="X73" i="72"/>
  <c r="AL73" i="72"/>
  <c r="F81" i="76"/>
  <c r="F109" i="76"/>
  <c r="AV43" i="82"/>
  <c r="D27" i="75"/>
  <c r="B50" i="71"/>
  <c r="AQ13" i="82"/>
  <c r="D35" i="71" s="1"/>
  <c r="D35" i="79" s="1"/>
  <c r="E12" i="75"/>
  <c r="F12" i="75" s="1"/>
  <c r="I12" i="75" s="1"/>
  <c r="J26" i="75"/>
  <c r="C49" i="71"/>
  <c r="F85" i="76"/>
  <c r="F113" i="76"/>
  <c r="D94" i="76"/>
  <c r="D66" i="76"/>
  <c r="C42" i="71"/>
  <c r="C42" i="79" s="1"/>
  <c r="J19" i="75"/>
  <c r="E100" i="76"/>
  <c r="E72" i="76"/>
  <c r="AD73" i="72"/>
  <c r="E35" i="76"/>
  <c r="S33" i="73"/>
  <c r="B47" i="71"/>
  <c r="AV37" i="82"/>
  <c r="D24" i="75"/>
  <c r="F24" i="75" s="1"/>
  <c r="I24" i="75" s="1"/>
  <c r="E102" i="76"/>
  <c r="E74" i="76"/>
  <c r="D28" i="75"/>
  <c r="F28" i="75" s="1"/>
  <c r="AV45" i="82"/>
  <c r="B51" i="71"/>
  <c r="C51" i="76"/>
  <c r="BB26" i="73"/>
  <c r="CA26" i="73" s="1"/>
  <c r="C23" i="74" s="1"/>
  <c r="D19" i="75"/>
  <c r="F19" i="75" s="1"/>
  <c r="I19" i="75" s="1"/>
  <c r="AV27" i="82"/>
  <c r="B42" i="71"/>
  <c r="F66" i="76"/>
  <c r="F94" i="76"/>
  <c r="E114" i="76"/>
  <c r="E86" i="76"/>
  <c r="F77" i="76"/>
  <c r="F105" i="76"/>
  <c r="D69" i="76"/>
  <c r="D97" i="76"/>
  <c r="BB12" i="73"/>
  <c r="CA12" i="73" s="1"/>
  <c r="C9" i="74" s="1"/>
  <c r="C37" i="76"/>
  <c r="B33" i="71"/>
  <c r="AV9" i="82"/>
  <c r="D10" i="75"/>
  <c r="C53" i="76"/>
  <c r="BB28" i="73"/>
  <c r="CA28" i="73" s="1"/>
  <c r="C25" i="74" s="1"/>
  <c r="D93" i="76"/>
  <c r="D65" i="76"/>
  <c r="E9" i="75"/>
  <c r="AQ7" i="82"/>
  <c r="D32" i="71" s="1"/>
  <c r="D32" i="79" s="1"/>
  <c r="D114" i="76"/>
  <c r="D86" i="76"/>
  <c r="AP49" i="82"/>
  <c r="C61" i="71" s="1"/>
  <c r="D61" i="71" s="1"/>
  <c r="C38" i="76"/>
  <c r="BB13" i="73"/>
  <c r="CA13" i="73" s="1"/>
  <c r="C10" i="74" s="1"/>
  <c r="C45" i="76"/>
  <c r="BB20" i="73"/>
  <c r="CA20" i="73" s="1"/>
  <c r="C17" i="74" s="1"/>
  <c r="F98" i="76"/>
  <c r="F70" i="76"/>
  <c r="D35" i="76"/>
  <c r="N33" i="73"/>
  <c r="D14" i="75"/>
  <c r="AV17" i="82"/>
  <c r="B37" i="71"/>
  <c r="E71" i="76"/>
  <c r="E99" i="76"/>
  <c r="F114" i="76"/>
  <c r="F86" i="76"/>
  <c r="E15" i="75"/>
  <c r="AQ19" i="82"/>
  <c r="D38" i="71" s="1"/>
  <c r="D38" i="79" s="1"/>
  <c r="E84" i="76"/>
  <c r="E112" i="76"/>
  <c r="D79" i="76"/>
  <c r="D107" i="76"/>
  <c r="E101" i="76"/>
  <c r="E73" i="76"/>
  <c r="T73" i="72"/>
  <c r="AQ31" i="82"/>
  <c r="D44" i="71" s="1"/>
  <c r="D44" i="79" s="1"/>
  <c r="E21" i="75"/>
  <c r="C39" i="71"/>
  <c r="C39" i="79" s="1"/>
  <c r="J16" i="75"/>
  <c r="AJ73" i="72"/>
  <c r="F17" i="75" l="1"/>
  <c r="I17" i="75" s="1"/>
  <c r="F11" i="75"/>
  <c r="I11" i="75" s="1"/>
  <c r="F20" i="75"/>
  <c r="I20" i="75" s="1"/>
  <c r="F23" i="75"/>
  <c r="I23" i="75" s="1"/>
  <c r="F26" i="75"/>
  <c r="I26" i="75" s="1"/>
  <c r="I18" i="75"/>
  <c r="I8" i="75"/>
  <c r="I29" i="75"/>
  <c r="F25" i="75"/>
  <c r="I25" i="75" s="1"/>
  <c r="I28" i="75"/>
  <c r="F13" i="75"/>
  <c r="I13" i="75" s="1"/>
  <c r="F15" i="75"/>
  <c r="I15" i="75" s="1"/>
  <c r="F14" i="75"/>
  <c r="I14" i="75" s="1"/>
  <c r="F27" i="75"/>
  <c r="I27" i="75" s="1"/>
  <c r="AW73" i="72"/>
  <c r="F21" i="75"/>
  <c r="I21" i="75" s="1"/>
  <c r="F22" i="75"/>
  <c r="I22" i="75" s="1"/>
  <c r="F10" i="75"/>
  <c r="I10" i="75" s="1"/>
  <c r="F9" i="75"/>
  <c r="I9" i="75" s="1"/>
  <c r="B36" i="79"/>
  <c r="F36" i="71"/>
  <c r="D17" i="74"/>
  <c r="E17" i="74"/>
  <c r="F92" i="76"/>
  <c r="F64" i="76"/>
  <c r="F87" i="76" s="1"/>
  <c r="F58" i="76"/>
  <c r="I16" i="75"/>
  <c r="F38" i="71"/>
  <c r="B38" i="79"/>
  <c r="B41" i="79"/>
  <c r="F41" i="71"/>
  <c r="B49" i="79"/>
  <c r="F49" i="71"/>
  <c r="BB33" i="73"/>
  <c r="CA10" i="73"/>
  <c r="E23" i="74"/>
  <c r="D23" i="74"/>
  <c r="C73" i="76"/>
  <c r="H73" i="76" s="1"/>
  <c r="H44" i="76"/>
  <c r="H101" i="76" s="1"/>
  <c r="C101" i="76"/>
  <c r="E60" i="71"/>
  <c r="D60" i="71"/>
  <c r="D24" i="74"/>
  <c r="E24" i="74"/>
  <c r="E22" i="74"/>
  <c r="D22" i="74"/>
  <c r="C74" i="76"/>
  <c r="H74" i="76" s="1"/>
  <c r="H45" i="76"/>
  <c r="H102" i="76" s="1"/>
  <c r="C102" i="76"/>
  <c r="D30" i="71"/>
  <c r="AQ49" i="82"/>
  <c r="D16" i="74"/>
  <c r="E16" i="74"/>
  <c r="F31" i="71"/>
  <c r="B31" i="79"/>
  <c r="B32" i="79"/>
  <c r="F32" i="71"/>
  <c r="D59" i="71"/>
  <c r="E59" i="71"/>
  <c r="C79" i="76"/>
  <c r="H79" i="76" s="1"/>
  <c r="C107" i="76"/>
  <c r="H50" i="76"/>
  <c r="H107" i="76" s="1"/>
  <c r="D8" i="74"/>
  <c r="E8" i="74"/>
  <c r="B45" i="79"/>
  <c r="F45" i="71"/>
  <c r="D25" i="74"/>
  <c r="E25" i="74"/>
  <c r="B51" i="79"/>
  <c r="F51" i="71"/>
  <c r="E56" i="71"/>
  <c r="B62" i="71"/>
  <c r="D56" i="71"/>
  <c r="B44" i="79"/>
  <c r="F44" i="71"/>
  <c r="H48" i="76"/>
  <c r="H105" i="76" s="1"/>
  <c r="C77" i="76"/>
  <c r="H77" i="76" s="1"/>
  <c r="C105" i="76"/>
  <c r="D58" i="76"/>
  <c r="D92" i="76"/>
  <c r="D64" i="76"/>
  <c r="D87" i="76" s="1"/>
  <c r="B39" i="79"/>
  <c r="F39" i="71"/>
  <c r="E10" i="74"/>
  <c r="D10" i="74"/>
  <c r="C95" i="76"/>
  <c r="C67" i="76"/>
  <c r="H67" i="76" s="1"/>
  <c r="H38" i="76"/>
  <c r="H95" i="76" s="1"/>
  <c r="H52" i="76"/>
  <c r="H109" i="76" s="1"/>
  <c r="C109" i="76"/>
  <c r="C81" i="76"/>
  <c r="H81" i="76" s="1"/>
  <c r="D21" i="74"/>
  <c r="E21" i="74"/>
  <c r="E14" i="74"/>
  <c r="D14" i="74"/>
  <c r="C82" i="76"/>
  <c r="H82" i="76" s="1"/>
  <c r="H53" i="76"/>
  <c r="H110" i="76" s="1"/>
  <c r="C110" i="76"/>
  <c r="H49" i="76"/>
  <c r="H106" i="76" s="1"/>
  <c r="C106" i="76"/>
  <c r="C78" i="76"/>
  <c r="H78" i="76" s="1"/>
  <c r="C71" i="76"/>
  <c r="H71" i="76" s="1"/>
  <c r="H42" i="76"/>
  <c r="H99" i="76" s="1"/>
  <c r="C99" i="76"/>
  <c r="E58" i="71"/>
  <c r="D58" i="71"/>
  <c r="D20" i="74"/>
  <c r="E20" i="74"/>
  <c r="E30" i="75"/>
  <c r="H41" i="76"/>
  <c r="H98" i="76" s="1"/>
  <c r="C98" i="76"/>
  <c r="C70" i="76"/>
  <c r="H70" i="76" s="1"/>
  <c r="C85" i="76"/>
  <c r="H85" i="76" s="1"/>
  <c r="H56" i="76"/>
  <c r="H113" i="76" s="1"/>
  <c r="C113" i="76"/>
  <c r="F35" i="71"/>
  <c r="B35" i="79"/>
  <c r="D13" i="74"/>
  <c r="E13" i="74"/>
  <c r="B46" i="79"/>
  <c r="F46" i="71"/>
  <c r="E28" i="74"/>
  <c r="D28" i="74"/>
  <c r="C86" i="76"/>
  <c r="H86" i="76" s="1"/>
  <c r="H57" i="76"/>
  <c r="H114" i="76" s="1"/>
  <c r="C114" i="76"/>
  <c r="C84" i="76"/>
  <c r="H84" i="76" s="1"/>
  <c r="H55" i="76"/>
  <c r="H112" i="76" s="1"/>
  <c r="C112" i="76"/>
  <c r="E15" i="74"/>
  <c r="D15" i="74"/>
  <c r="E64" i="76"/>
  <c r="E87" i="76" s="1"/>
  <c r="E92" i="76"/>
  <c r="E58" i="76"/>
  <c r="H35" i="76"/>
  <c r="C92" i="76"/>
  <c r="C58" i="76"/>
  <c r="C64" i="76"/>
  <c r="D57" i="71"/>
  <c r="E57" i="71"/>
  <c r="D26" i="74"/>
  <c r="E26" i="74"/>
  <c r="H51" i="76"/>
  <c r="H108" i="76" s="1"/>
  <c r="C80" i="76"/>
  <c r="H80" i="76" s="1"/>
  <c r="C108" i="76"/>
  <c r="B37" i="79"/>
  <c r="F37" i="71"/>
  <c r="B33" i="79"/>
  <c r="F33" i="71"/>
  <c r="E19" i="74"/>
  <c r="D19" i="74"/>
  <c r="E29" i="74"/>
  <c r="D29" i="74"/>
  <c r="D27" i="74"/>
  <c r="E27" i="74"/>
  <c r="F34" i="71"/>
  <c r="B34" i="79"/>
  <c r="C94" i="76"/>
  <c r="H37" i="76"/>
  <c r="H94" i="76" s="1"/>
  <c r="C66" i="76"/>
  <c r="H66" i="76" s="1"/>
  <c r="C62" i="71"/>
  <c r="C97" i="76"/>
  <c r="C69" i="76"/>
  <c r="H69" i="76" s="1"/>
  <c r="H40" i="76"/>
  <c r="H97" i="76" s="1"/>
  <c r="C76" i="76"/>
  <c r="H76" i="76" s="1"/>
  <c r="H47" i="76"/>
  <c r="H104" i="76" s="1"/>
  <c r="C104" i="76"/>
  <c r="F43" i="71"/>
  <c r="B43" i="79"/>
  <c r="E9" i="74"/>
  <c r="D9" i="74"/>
  <c r="E12" i="74"/>
  <c r="D12" i="74"/>
  <c r="C103" i="76"/>
  <c r="C75" i="76"/>
  <c r="H75" i="76" s="1"/>
  <c r="H46" i="76"/>
  <c r="H103" i="76" s="1"/>
  <c r="D11" i="74"/>
  <c r="E11" i="74"/>
  <c r="B40" i="79"/>
  <c r="F40" i="71"/>
  <c r="F52" i="71"/>
  <c r="B52" i="79"/>
  <c r="E61" i="71"/>
  <c r="C53" i="71"/>
  <c r="C53" i="79" s="1"/>
  <c r="C30" i="79"/>
  <c r="C111" i="76"/>
  <c r="H54" i="76"/>
  <c r="H111" i="76" s="1"/>
  <c r="C83" i="76"/>
  <c r="H83" i="76" s="1"/>
  <c r="F42" i="71"/>
  <c r="B42" i="79"/>
  <c r="F50" i="71"/>
  <c r="B50" i="79"/>
  <c r="B30" i="71"/>
  <c r="D7" i="75"/>
  <c r="AV3" i="82"/>
  <c r="AV49" i="82" s="1"/>
  <c r="B47" i="79"/>
  <c r="F47" i="71"/>
  <c r="E18" i="74"/>
  <c r="D18" i="74"/>
  <c r="C96" i="76"/>
  <c r="C68" i="76"/>
  <c r="H68" i="76" s="1"/>
  <c r="H39" i="76"/>
  <c r="H96" i="76" s="1"/>
  <c r="B48" i="79"/>
  <c r="F48" i="71"/>
  <c r="C93" i="76"/>
  <c r="C65" i="76"/>
  <c r="H65" i="76" s="1"/>
  <c r="H36" i="76"/>
  <c r="H93" i="76" s="1"/>
  <c r="H43" i="76"/>
  <c r="H100" i="76" s="1"/>
  <c r="C100" i="76"/>
  <c r="C72" i="76"/>
  <c r="H72" i="76" s="1"/>
  <c r="D115" i="76" l="1"/>
  <c r="F32" i="79"/>
  <c r="C5" i="79"/>
  <c r="D5" i="79" s="1"/>
  <c r="C17" i="79"/>
  <c r="D17" i="79" s="1"/>
  <c r="F44" i="79"/>
  <c r="C14" i="79"/>
  <c r="D14" i="79" s="1"/>
  <c r="F41" i="79"/>
  <c r="D30" i="75"/>
  <c r="F7" i="75"/>
  <c r="C12" i="79"/>
  <c r="D12" i="79" s="1"/>
  <c r="F39" i="79"/>
  <c r="C87" i="76"/>
  <c r="H64" i="76"/>
  <c r="H87" i="76" s="1"/>
  <c r="C25" i="79"/>
  <c r="D25" i="79" s="1"/>
  <c r="F52" i="79"/>
  <c r="C115" i="76"/>
  <c r="C59" i="76"/>
  <c r="D62" i="71"/>
  <c r="D30" i="79"/>
  <c r="D53" i="71"/>
  <c r="D53" i="79" s="1"/>
  <c r="C11" i="79"/>
  <c r="D11" i="79" s="1"/>
  <c r="F38" i="79"/>
  <c r="E62" i="71"/>
  <c r="B53" i="71"/>
  <c r="B53" i="79" s="1"/>
  <c r="F30" i="71"/>
  <c r="B30" i="79"/>
  <c r="C6" i="79"/>
  <c r="D6" i="79" s="1"/>
  <c r="F33" i="79"/>
  <c r="F37" i="79"/>
  <c r="C10" i="79"/>
  <c r="D10" i="79" s="1"/>
  <c r="C19" i="79"/>
  <c r="D19" i="79" s="1"/>
  <c r="F46" i="79"/>
  <c r="F51" i="79"/>
  <c r="C24" i="79"/>
  <c r="D24" i="79" s="1"/>
  <c r="F115" i="76"/>
  <c r="F59" i="76"/>
  <c r="F43" i="79"/>
  <c r="C16" i="79"/>
  <c r="D16" i="79" s="1"/>
  <c r="C21" i="79"/>
  <c r="D21" i="79" s="1"/>
  <c r="F48" i="79"/>
  <c r="F40" i="79"/>
  <c r="C13" i="79"/>
  <c r="D13" i="79" s="1"/>
  <c r="CA33" i="73"/>
  <c r="C7" i="74"/>
  <c r="H92" i="76"/>
  <c r="H58" i="76"/>
  <c r="D59" i="76" s="1"/>
  <c r="C7" i="79"/>
  <c r="D7" i="79" s="1"/>
  <c r="F34" i="79"/>
  <c r="E115" i="76"/>
  <c r="E59" i="76"/>
  <c r="C23" i="79"/>
  <c r="D23" i="79" s="1"/>
  <c r="F50" i="79"/>
  <c r="C4" i="79"/>
  <c r="D4" i="79" s="1"/>
  <c r="F31" i="79"/>
  <c r="C8" i="79"/>
  <c r="D8" i="79" s="1"/>
  <c r="F35" i="79"/>
  <c r="F42" i="79"/>
  <c r="C15" i="79"/>
  <c r="D15" i="79" s="1"/>
  <c r="C20" i="79"/>
  <c r="D20" i="79" s="1"/>
  <c r="F47" i="79"/>
  <c r="C18" i="79"/>
  <c r="D18" i="79" s="1"/>
  <c r="F45" i="79"/>
  <c r="F36" i="79"/>
  <c r="C9" i="79"/>
  <c r="D9" i="79" s="1"/>
  <c r="F49" i="79"/>
  <c r="C22" i="79"/>
  <c r="D22" i="79" s="1"/>
  <c r="C3" i="79" l="1"/>
  <c r="F30" i="79"/>
  <c r="F53" i="71"/>
  <c r="F53" i="79" s="1"/>
  <c r="F30" i="75"/>
  <c r="D32" i="75" s="1"/>
  <c r="D36" i="75" s="1"/>
  <c r="I7" i="75"/>
  <c r="I30" i="75" s="1"/>
  <c r="H115" i="76"/>
  <c r="G59" i="76"/>
  <c r="H59" i="76"/>
  <c r="E7" i="74"/>
  <c r="C30" i="74"/>
  <c r="E30" i="74" s="1"/>
  <c r="D7" i="74"/>
  <c r="D30" i="74" s="1"/>
  <c r="D3" i="79" l="1"/>
  <c r="D26" i="79" s="1"/>
  <c r="C26" i="79"/>
</calcChain>
</file>

<file path=xl/sharedStrings.xml><?xml version="1.0" encoding="utf-8"?>
<sst xmlns="http://schemas.openxmlformats.org/spreadsheetml/2006/main" count="10449" uniqueCount="968">
  <si>
    <t>Dollar</t>
  </si>
  <si>
    <t>%</t>
  </si>
  <si>
    <t>Fair Market</t>
  </si>
  <si>
    <t>Assessed</t>
  </si>
  <si>
    <t>Market Value</t>
  </si>
  <si>
    <t>Assessed Value</t>
  </si>
  <si>
    <t>Level of</t>
  </si>
  <si>
    <t>Value</t>
  </si>
  <si>
    <t>Change</t>
  </si>
  <si>
    <t>Assessment</t>
  </si>
  <si>
    <t>AGRICULTURAL LANDS</t>
  </si>
  <si>
    <t>Acres</t>
  </si>
  <si>
    <t>LINE</t>
  </si>
  <si>
    <t>CLASSIFICATION</t>
  </si>
  <si>
    <t>B</t>
  </si>
  <si>
    <t>A</t>
  </si>
  <si>
    <t>TOTAL AG LANDS</t>
  </si>
  <si>
    <t>C</t>
  </si>
  <si>
    <t>RESIDENTIAL PERSONAL PROPERTY</t>
  </si>
  <si>
    <t>D</t>
  </si>
  <si>
    <t>INDUSTRIAL PROPERTY</t>
  </si>
  <si>
    <t>Coal Mining</t>
  </si>
  <si>
    <t>Oil &amp; Gas Extraction</t>
  </si>
  <si>
    <t>STATE ASSESSED - MINERALS</t>
  </si>
  <si>
    <t>Printing - Newspapers, Books etc.</t>
  </si>
  <si>
    <t>Vacant Industrial Land</t>
  </si>
  <si>
    <t>TOTAL INDUSTRIAL</t>
  </si>
  <si>
    <t>Food Manufacturing</t>
  </si>
  <si>
    <t>Beverage Manufacturing</t>
  </si>
  <si>
    <t>Tobacco Manufacturing</t>
  </si>
  <si>
    <t>Manufacture of Textile Mill Products</t>
  </si>
  <si>
    <t>Apparel Manufacturing</t>
  </si>
  <si>
    <t>Leather Manufacturing</t>
  </si>
  <si>
    <t>Wood Product Manufacturing</t>
  </si>
  <si>
    <t>Paper Manufacturing</t>
  </si>
  <si>
    <t>Chemical Manufacturing</t>
  </si>
  <si>
    <t>Plastic &amp; Rubber Product Manufacturing</t>
  </si>
  <si>
    <t>Non-Metallic Mineral Product Manufacturing</t>
  </si>
  <si>
    <t>Primary Metal Manufacturing</t>
  </si>
  <si>
    <t>Fabricated Metal Product Manufacturing</t>
  </si>
  <si>
    <t>Machinery Manufacturing</t>
  </si>
  <si>
    <t>Computer &amp; Electronic Product Manufacturing</t>
  </si>
  <si>
    <t>Electronic Equip, Appliance &amp; Component Manu.</t>
  </si>
  <si>
    <t>Transportation Equipment Manufacturing</t>
  </si>
  <si>
    <t>Furniture &amp; Related Product Manufacturing</t>
  </si>
  <si>
    <t>Metal Ore Mining</t>
  </si>
  <si>
    <t>Non-Metal Mining &amp; Quarrying</t>
  </si>
  <si>
    <t>Petroleum &amp; Coal Product Manufacturing</t>
  </si>
  <si>
    <t>Basic Chemical Manufacturing</t>
  </si>
  <si>
    <t>Pipeline Transportation</t>
  </si>
  <si>
    <t>Unspecified Other</t>
  </si>
  <si>
    <t>Medical Equipment &amp; Supplies Manufacturing</t>
  </si>
  <si>
    <t>Pollution Control &amp; Fire Exemptions Granted</t>
  </si>
  <si>
    <t>Value/Acre</t>
  </si>
  <si>
    <t>Manufacture of Jewelry, Silverware, Etc.</t>
  </si>
  <si>
    <t>Productive Value</t>
  </si>
  <si>
    <t>% Change</t>
  </si>
  <si>
    <t>Productive</t>
  </si>
  <si>
    <t>Value/Acre Change</t>
  </si>
  <si>
    <t>Acre Change</t>
  </si>
  <si>
    <t>AG ACREAGE</t>
  </si>
  <si>
    <t>RESIDENTIAL LAND</t>
  </si>
  <si>
    <t>COMMERCIAL LAND</t>
  </si>
  <si>
    <t>COMMERCIAL IMPROVED</t>
  </si>
  <si>
    <t>RESIDENTIAL IMPROVED</t>
  </si>
  <si>
    <t>AGRICULTRAL LAND</t>
  </si>
  <si>
    <t>STATE ASSESSED - OTHER</t>
  </si>
  <si>
    <t>COMMERCAIL PERSONAL PROPERTY</t>
  </si>
  <si>
    <t>TOTAL PERSONAL PROPERTY</t>
  </si>
  <si>
    <t>TOTAL REAL PROPERTY</t>
  </si>
  <si>
    <t>REAL PROPERTY</t>
  </si>
  <si>
    <t>PERSONAL PROPERTY</t>
  </si>
  <si>
    <t>TOTAL VALUATION</t>
  </si>
  <si>
    <t>LOCALLY ASSESSED VALUATION</t>
  </si>
  <si>
    <t>STATE ASSESSED VALUATION</t>
  </si>
  <si>
    <t>IRRIGATED</t>
  </si>
  <si>
    <t>DRY CROP</t>
  </si>
  <si>
    <t>RANGE</t>
  </si>
  <si>
    <t>TOTAL MANDATORY 6 MILL LEVY</t>
  </si>
  <si>
    <t>TOTAL SPECIAL DISTRICT TAXES</t>
  </si>
  <si>
    <t>TOTALS</t>
  </si>
  <si>
    <t>LEVY</t>
  </si>
  <si>
    <t>TAXES LEVIED</t>
  </si>
  <si>
    <t>COUNTY VALUATION:</t>
  </si>
  <si>
    <t>STATE LEVIES</t>
  </si>
  <si>
    <t>STATE GENERAL FUND</t>
  </si>
  <si>
    <t>STATE CHARITABLE INSTITUTIONS</t>
  </si>
  <si>
    <t>STATE DEBT AND INTEREST</t>
  </si>
  <si>
    <t>SCHOOL FOUNDATION PROGRAM</t>
  </si>
  <si>
    <t>TOTAL STATE LEVY &amp; TAXES</t>
  </si>
  <si>
    <t>COUNTY LEVIES</t>
  </si>
  <si>
    <t>COUNTY HOSPITAL OPERATION</t>
  </si>
  <si>
    <t>COUNTY LIBRARY OPERATION</t>
  </si>
  <si>
    <t>COUNTY FAIR OPERATION</t>
  </si>
  <si>
    <t>COUNTY MUSEUM OPERATION</t>
  </si>
  <si>
    <t>PUBLIC ASSISTANCE AND SOCIAL SERVICES</t>
  </si>
  <si>
    <t>AIRPORT OPERATION</t>
  </si>
  <si>
    <t>CIVIL DEFENSE</t>
  </si>
  <si>
    <t>COUNTY BUILDING FUND</t>
  </si>
  <si>
    <t>ROAD AND BRIDGE PURPOSES</t>
  </si>
  <si>
    <t>RECREATION PURPOSES</t>
  </si>
  <si>
    <t>PUBLIC HEALTH PURPOSES</t>
  </si>
  <si>
    <t>AGRICULTURE &amp; HOME ECONOMICS</t>
  </si>
  <si>
    <t>OTHER COUNTY GENERAL FUND</t>
  </si>
  <si>
    <t>FIRE PROTECTION</t>
  </si>
  <si>
    <t>TOTAL OPERATING LEVY &amp; TAXES (12 MILLS MAXIMUM)</t>
  </si>
  <si>
    <t>TOTAL COUNTY BONDS &amp; INTEREST LEVY &amp; TAXES</t>
  </si>
  <si>
    <t>TOTAL COUNTY LEVY &amp; TAXES (Lines 220 &amp; 225)</t>
  </si>
  <si>
    <t>SCHOOL DISTRICT LEVIES</t>
  </si>
  <si>
    <t>VALUATION:</t>
  </si>
  <si>
    <t>OPERATING LEVY (25 MILLS MANDATORY)</t>
  </si>
  <si>
    <t>BOARD OF COOPERATIVE EDUCATIONAL SERVICES (2.5 MILLS MAXIMUM)</t>
  </si>
  <si>
    <t>VOCATIONAL, TERM. CONTINUATION &amp; ADULT ED. (2.5 MILLS MAXIMUM)</t>
  </si>
  <si>
    <t>BUILDING FUND</t>
  </si>
  <si>
    <t>RECREATION (1 MILL MAXIMUM)</t>
  </si>
  <si>
    <t>BONDS &amp; INTEREST (TOTAL)</t>
  </si>
  <si>
    <t>[SCHOOL DISTRICT NUMBER]</t>
  </si>
  <si>
    <t>TOTAL SCHOOL TAXES</t>
  </si>
  <si>
    <t>MANDATORY 6 MILL COUNTY SCHOOL LEVY AND TAXES</t>
  </si>
  <si>
    <t>COMMUNITY COLLEGE OPERATIONS (4 MILLS)</t>
  </si>
  <si>
    <t>ADDITIONAL COMMUNITY COLLEGE OPERATIONS (1 MILL)</t>
  </si>
  <si>
    <t>ADDITIONAL COMMUNITY COLLEGE OPERATIONS (1- 5 MILLS, VOTER APPROVED)</t>
  </si>
  <si>
    <t>BOARD OF COOPERATIVE EDUCATIONAL SERVICES (0.5 MILL)</t>
  </si>
  <si>
    <t>MUNICIPAL LEVIES</t>
  </si>
  <si>
    <t>OPERATING (8 MILL MAXIMUM)</t>
  </si>
  <si>
    <t>SPECIAL DISTRICT LEVIES AND TAXES</t>
  </si>
  <si>
    <t>NAME OF SPECIAL DISTRICT AND TAX DISTRICT #</t>
  </si>
  <si>
    <t>VALUATION</t>
  </si>
  <si>
    <t>GRAND TOTALS</t>
  </si>
  <si>
    <t>TOTAL STATE TAXES LEVIED</t>
  </si>
  <si>
    <t>TOTAL COUNTY TAXES LEVIED</t>
  </si>
  <si>
    <t>TOTAL SCHOOL DISTRICT TAXES LEVIED</t>
  </si>
  <si>
    <t>TOTAL COMMUNITY COLLEGE TAXES LEVIED</t>
  </si>
  <si>
    <t>TOTAL MUNICIPAL TAXES LEVIED</t>
  </si>
  <si>
    <t>TOTAL SPECIAL DISTRICT TAXES LEVIED</t>
  </si>
  <si>
    <t>GRAND TOTAL</t>
  </si>
  <si>
    <t>TOTAL</t>
  </si>
  <si>
    <t>COUNTY TAXES</t>
  </si>
  <si>
    <t>MUNICIPAL TAXES</t>
  </si>
  <si>
    <t>SPECIAL DISTRICT TAXES</t>
  </si>
  <si>
    <t>Albany</t>
  </si>
  <si>
    <t>Big Horn</t>
  </si>
  <si>
    <t>Campbell</t>
  </si>
  <si>
    <t>Carbon</t>
  </si>
  <si>
    <t>Converse</t>
  </si>
  <si>
    <t>Crook</t>
  </si>
  <si>
    <t>Fremont</t>
  </si>
  <si>
    <t>Goshen</t>
  </si>
  <si>
    <t>Hot Springs</t>
  </si>
  <si>
    <t>Johnson</t>
  </si>
  <si>
    <t>Laramie</t>
  </si>
  <si>
    <t>Lincoln</t>
  </si>
  <si>
    <t>Natrona</t>
  </si>
  <si>
    <t>Niobrara</t>
  </si>
  <si>
    <t>Park</t>
  </si>
  <si>
    <t>Platte</t>
  </si>
  <si>
    <t>Sheridan</t>
  </si>
  <si>
    <t>Sublette</t>
  </si>
  <si>
    <t>Sweetwater</t>
  </si>
  <si>
    <t>Teton</t>
  </si>
  <si>
    <t>Uinta</t>
  </si>
  <si>
    <t>Washakie</t>
  </si>
  <si>
    <t>Weston</t>
  </si>
  <si>
    <t>COMMUNITY COLLEGES</t>
  </si>
  <si>
    <t>Albany Taxes</t>
  </si>
  <si>
    <t>Total County Taxes Levied</t>
  </si>
  <si>
    <t>Total Municipal Taxes Levied</t>
  </si>
  <si>
    <t>Total Foundation Program Taxes Levied</t>
  </si>
  <si>
    <t>Total Mandatory 6 Mill Taxes Levied</t>
  </si>
  <si>
    <t>Total School (K-12) Taxes Levied</t>
  </si>
  <si>
    <t>Total Community College Taxes Levied</t>
  </si>
  <si>
    <t>Total Special District Taxes Levied</t>
  </si>
  <si>
    <t>K-12 EDUCATION LEVIES</t>
  </si>
  <si>
    <t>BOARD OF COOPERATIVE EDUCATIONAL SERVICES (2.5 MILLS MAXIMUM) - Additional Operating Levy</t>
  </si>
  <si>
    <t>BOARD OF COOPERATIVE EDUCATIONAL SERVICES (2.5 MILLS MAXIMUM) - Facility Repair</t>
  </si>
  <si>
    <t>BOARD OF COOPERATIVE EDUCATIONAL SERVICES (2.5 MILLS MAXIMUM) - BOCES</t>
  </si>
  <si>
    <t>SCHOOL FOUNDATION PROGRAM (12 MILLS MANDATORY)</t>
  </si>
  <si>
    <t>COUNTY SCHOOL LEVY AND TAXES (6 MILLS MANDATORY)</t>
  </si>
  <si>
    <t>OPERATING LEVY &amp; TAXES (12 MILLS MAXIMUM)</t>
  </si>
  <si>
    <t>COUNTY BONDS &amp; INTEREST LEVY &amp; TAXES</t>
  </si>
  <si>
    <t>TOTAL SCHOOL (K-12) TAXES LEVIED</t>
  </si>
  <si>
    <t>Big Horn Taxes</t>
  </si>
  <si>
    <t>Campbell Taxes</t>
  </si>
  <si>
    <t>Carbon Taxes</t>
  </si>
  <si>
    <t>Converse Taxes</t>
  </si>
  <si>
    <t>Crook Taxes</t>
  </si>
  <si>
    <t>Fremont Taxes</t>
  </si>
  <si>
    <t>Goshen Taxes</t>
  </si>
  <si>
    <t>Hot Springs Taxes</t>
  </si>
  <si>
    <t>Johnson Taxes</t>
  </si>
  <si>
    <t>Laramie Taxes</t>
  </si>
  <si>
    <t>Lincoln Taxes</t>
  </si>
  <si>
    <t>Natrona Taxes</t>
  </si>
  <si>
    <t>Niobrara Taxes</t>
  </si>
  <si>
    <t>Park Taxes</t>
  </si>
  <si>
    <t>Platte Taxes</t>
  </si>
  <si>
    <t>Sheridan Taxes</t>
  </si>
  <si>
    <t>Sublette Taxes</t>
  </si>
  <si>
    <t>Sweetwater Taxes</t>
  </si>
  <si>
    <t>Teton Taxes</t>
  </si>
  <si>
    <t>Uinta Taxes</t>
  </si>
  <si>
    <t>Washakie Taxes</t>
  </si>
  <si>
    <t>Weston Taxes</t>
  </si>
  <si>
    <t>TOTAL MUNICIPAL TAXES</t>
  </si>
  <si>
    <t>COMMUNITY COLLEGE</t>
  </si>
  <si>
    <t>EDUCATION TAXES</t>
  </si>
  <si>
    <t>AVG LEVY</t>
  </si>
  <si>
    <t>TOTAL EDUCATION TAXES LEVIED</t>
  </si>
  <si>
    <t>COUNTY VALUATION</t>
  </si>
  <si>
    <t>MUNICIPAL VALUATION</t>
  </si>
  <si>
    <t>COUNTY</t>
  </si>
  <si>
    <t>MUNICIPAL</t>
  </si>
  <si>
    <t>FOUNDATION PROGRAM</t>
  </si>
  <si>
    <t>MANDATORY 6 MILLS</t>
  </si>
  <si>
    <t>K-12</t>
  </si>
  <si>
    <t>TAXES</t>
  </si>
  <si>
    <t>AVG MILL LEVY</t>
  </si>
  <si>
    <t>% OF TAXES LEVIED</t>
  </si>
  <si>
    <t>Property</t>
  </si>
  <si>
    <t>$ Change</t>
  </si>
  <si>
    <t>N.A.I.C.S.</t>
  </si>
  <si>
    <t>3111-3119</t>
  </si>
  <si>
    <t>3121</t>
  </si>
  <si>
    <t>3122</t>
  </si>
  <si>
    <t>3131-3149</t>
  </si>
  <si>
    <t>3151-3159</t>
  </si>
  <si>
    <t>3161-3169</t>
  </si>
  <si>
    <t>3211-3219</t>
  </si>
  <si>
    <t>3221-3222</t>
  </si>
  <si>
    <t>3231</t>
  </si>
  <si>
    <t>3252-3259</t>
  </si>
  <si>
    <t>3261-3262</t>
  </si>
  <si>
    <t>3271-3279</t>
  </si>
  <si>
    <t>3311-3315</t>
  </si>
  <si>
    <t>3321-3329</t>
  </si>
  <si>
    <t>3331-3339</t>
  </si>
  <si>
    <t>3341-3346</t>
  </si>
  <si>
    <t>3351-3359</t>
  </si>
  <si>
    <t>3361-3369</t>
  </si>
  <si>
    <t>3371-3379</t>
  </si>
  <si>
    <t>3391</t>
  </si>
  <si>
    <t>2111</t>
  </si>
  <si>
    <t>2121</t>
  </si>
  <si>
    <t>2122</t>
  </si>
  <si>
    <t>2123</t>
  </si>
  <si>
    <t>3241</t>
  </si>
  <si>
    <t>3251</t>
  </si>
  <si>
    <t>4861-4869</t>
  </si>
  <si>
    <t>"STATE</t>
  </si>
  <si>
    <t>ASSESSED"</t>
  </si>
  <si>
    <t>GRAND</t>
  </si>
  <si>
    <t>Residential</t>
  </si>
  <si>
    <t>RESIDENTIAL</t>
  </si>
  <si>
    <t>Commercial</t>
  </si>
  <si>
    <t>COMMERCIAL</t>
  </si>
  <si>
    <t>Printing</t>
  </si>
  <si>
    <t>Plastic &amp;</t>
  </si>
  <si>
    <t>Non-Metallic</t>
  </si>
  <si>
    <t>Fabricated Metal</t>
  </si>
  <si>
    <t>Computer &amp;</t>
  </si>
  <si>
    <t>Electronic Equip.</t>
  </si>
  <si>
    <t>Transportation</t>
  </si>
  <si>
    <t>Furniture &amp;</t>
  </si>
  <si>
    <t xml:space="preserve">Medical Equip. </t>
  </si>
  <si>
    <t>Manufacture</t>
  </si>
  <si>
    <t xml:space="preserve">Non-Metal </t>
  </si>
  <si>
    <t>Petroleum &amp;</t>
  </si>
  <si>
    <t>Basic</t>
  </si>
  <si>
    <t>Vacant</t>
  </si>
  <si>
    <t>LOCALLY ASSESSED</t>
  </si>
  <si>
    <t>LOCALLY</t>
  </si>
  <si>
    <t>Major</t>
  </si>
  <si>
    <t>Municipal</t>
  </si>
  <si>
    <t>Rural</t>
  </si>
  <si>
    <t xml:space="preserve">Gas </t>
  </si>
  <si>
    <t xml:space="preserve">Liquid </t>
  </si>
  <si>
    <t>Cellular</t>
  </si>
  <si>
    <t>UTILITIES,</t>
  </si>
  <si>
    <t>MINERAL</t>
  </si>
  <si>
    <t>Irrigated Land</t>
  </si>
  <si>
    <t>Dry Crop Land</t>
  </si>
  <si>
    <t>Range Land</t>
  </si>
  <si>
    <t>Personal</t>
  </si>
  <si>
    <t>LANDS, IMPS &amp;</t>
  </si>
  <si>
    <t>Food</t>
  </si>
  <si>
    <t>Beverage</t>
  </si>
  <si>
    <t>Tobacco</t>
  </si>
  <si>
    <t>Textile Mill Prod</t>
  </si>
  <si>
    <t>Apparel</t>
  </si>
  <si>
    <t>Leather</t>
  </si>
  <si>
    <t>Wood Product</t>
  </si>
  <si>
    <t>Paper</t>
  </si>
  <si>
    <t>Newspapers</t>
  </si>
  <si>
    <t>Chemical</t>
  </si>
  <si>
    <t>Rubber Prod</t>
  </si>
  <si>
    <t>Mineral Prod</t>
  </si>
  <si>
    <t>Primary Metal</t>
  </si>
  <si>
    <t>Product</t>
  </si>
  <si>
    <t>Machinery</t>
  </si>
  <si>
    <t>Electronic Prod</t>
  </si>
  <si>
    <t xml:space="preserve">Appliance </t>
  </si>
  <si>
    <t>Equipment</t>
  </si>
  <si>
    <t>Related Prod</t>
  </si>
  <si>
    <t>&amp; Supplies</t>
  </si>
  <si>
    <t>of Jewelry</t>
  </si>
  <si>
    <t>Oil &amp; Gas</t>
  </si>
  <si>
    <t>Coal</t>
  </si>
  <si>
    <t>Metal Ore</t>
  </si>
  <si>
    <t>Mining &amp;</t>
  </si>
  <si>
    <t>Coal Product</t>
  </si>
  <si>
    <t>Pipeline</t>
  </si>
  <si>
    <t>Industrial</t>
  </si>
  <si>
    <t>INDUSTRIAL</t>
  </si>
  <si>
    <t>ASSESSED</t>
  </si>
  <si>
    <t>Airline</t>
  </si>
  <si>
    <t>Electric</t>
  </si>
  <si>
    <t>Gas</t>
  </si>
  <si>
    <t>Railroad</t>
  </si>
  <si>
    <t>Telephone</t>
  </si>
  <si>
    <t>Cable/</t>
  </si>
  <si>
    <t>RAILROADS</t>
  </si>
  <si>
    <t>Other</t>
  </si>
  <si>
    <t>PRODUCTION</t>
  </si>
  <si>
    <t>Valuation</t>
  </si>
  <si>
    <t>ACRES</t>
  </si>
  <si>
    <t>Lands</t>
  </si>
  <si>
    <t>Improvements</t>
  </si>
  <si>
    <t>PERSONAL PROP.</t>
  </si>
  <si>
    <t>Manufacturing</t>
  </si>
  <si>
    <t>Books etc.</t>
  </si>
  <si>
    <t>Silverware etc</t>
  </si>
  <si>
    <t>Extraction</t>
  </si>
  <si>
    <t>Mining</t>
  </si>
  <si>
    <t>Quarrying</t>
  </si>
  <si>
    <t>Land</t>
  </si>
  <si>
    <t>PROPERTY</t>
  </si>
  <si>
    <t>Companies</t>
  </si>
  <si>
    <t>Associations</t>
  </si>
  <si>
    <t>Distribution</t>
  </si>
  <si>
    <t>ETC.</t>
  </si>
  <si>
    <t>Oil</t>
  </si>
  <si>
    <t>Natural Gas</t>
  </si>
  <si>
    <t>Trona</t>
  </si>
  <si>
    <t>Totals</t>
  </si>
  <si>
    <t>Bentonite</t>
  </si>
  <si>
    <t>Clay</t>
  </si>
  <si>
    <t>Decorative Stone</t>
  </si>
  <si>
    <t>Feldspar</t>
  </si>
  <si>
    <t>Granite Ballast</t>
  </si>
  <si>
    <t>Gypsum</t>
  </si>
  <si>
    <t>Leonardite</t>
  </si>
  <si>
    <t>Limestone</t>
  </si>
  <si>
    <t>Moss Rock</t>
  </si>
  <si>
    <t>Sand &amp; Gravel</t>
  </si>
  <si>
    <t>Shale</t>
  </si>
  <si>
    <t>Sodium Sulphate</t>
  </si>
  <si>
    <t>Surface Coal</t>
  </si>
  <si>
    <t>Underground Coal</t>
  </si>
  <si>
    <t>Uranium</t>
  </si>
  <si>
    <t>Total</t>
  </si>
  <si>
    <t>% Change by County</t>
  </si>
  <si>
    <t>STATE</t>
  </si>
  <si>
    <t>Other Minerals</t>
  </si>
  <si>
    <t>School</t>
  </si>
  <si>
    <t>State</t>
  </si>
  <si>
    <t>County</t>
  </si>
  <si>
    <t>District</t>
  </si>
  <si>
    <t>Taxes</t>
  </si>
  <si>
    <t>TOTAL TAXES</t>
  </si>
  <si>
    <t>"AVERAGE" LEVY</t>
  </si>
  <si>
    <t>MILLS</t>
  </si>
  <si>
    <t>Ag Lands</t>
  </si>
  <si>
    <t>Minerals</t>
  </si>
  <si>
    <t xml:space="preserve">CHANGE OF ASSESSED VALUATIONS BY CLASS OF PROPERTY, BY COUNTY </t>
  </si>
  <si>
    <t xml:space="preserve">PERCENTAGE CHANGE OF ASSESSED VALUATIONS BY CLASS OF PROPERTY, BY COUNTY </t>
  </si>
  <si>
    <t>ASSESSED VALUATION COMPARISON</t>
  </si>
  <si>
    <t>Irrigated</t>
  </si>
  <si>
    <t>Dry Crop</t>
  </si>
  <si>
    <t>Range</t>
  </si>
  <si>
    <t>CHANGE</t>
  </si>
  <si>
    <t>Grand Total:</t>
  </si>
  <si>
    <t>Gold</t>
  </si>
  <si>
    <t>Town of Edgerton</t>
  </si>
  <si>
    <t>Town of Midwest</t>
  </si>
  <si>
    <t>Town of Mills</t>
  </si>
  <si>
    <t>City of Cheyenne</t>
  </si>
  <si>
    <t>LITTLE SNAKE RIVER MUSEUM</t>
  </si>
  <si>
    <t>READER CEMETERY</t>
  </si>
  <si>
    <t>BAGGS CEMETERY</t>
  </si>
  <si>
    <t>BAGGS SOLID WASTE DISPOSAL</t>
  </si>
  <si>
    <t>RAWLINS DDA</t>
  </si>
  <si>
    <t>SARATOGA CEMETERY</t>
  </si>
  <si>
    <t>MEDICINE BOW RURAL HEALTH CARE</t>
  </si>
  <si>
    <t>MEDICINE BOW CONSERVATION</t>
  </si>
  <si>
    <t>SARATOGA ENCAMPMENT RAWLINS CONSERVATION</t>
  </si>
  <si>
    <t>UPPER PLATTE RIVER SOLID WASTE</t>
  </si>
  <si>
    <t>0150</t>
  </si>
  <si>
    <t>0151</t>
  </si>
  <si>
    <t>Hospital District</t>
  </si>
  <si>
    <t>SCHOOL DISTRICT NO. 3</t>
  </si>
  <si>
    <t>SCHOOL DISTRICT NO. 4</t>
  </si>
  <si>
    <t>BASIN</t>
  </si>
  <si>
    <t>BURLINGTON</t>
  </si>
  <si>
    <t>BYRON</t>
  </si>
  <si>
    <t>TAX DISTRICT NO. 103 - SCHOOL DISTRICT NO. 1</t>
  </si>
  <si>
    <t>COWLEY</t>
  </si>
  <si>
    <t>DEAVER</t>
  </si>
  <si>
    <t>FRANNIE</t>
  </si>
  <si>
    <t>GREYBULL</t>
  </si>
  <si>
    <t>LOVELL</t>
  </si>
  <si>
    <t>TAX DISTRICT NO. 203 &amp; 204 - SCHOOL DISTRICT NO. 2</t>
  </si>
  <si>
    <t>MANDERSON</t>
  </si>
  <si>
    <t>TAX DISTRICT NO. 404 - SCHOOL DISTRICT NO. 4</t>
  </si>
  <si>
    <t>North Big Horn County Hospital General</t>
  </si>
  <si>
    <t>South Big Horn County Hospital General</t>
  </si>
  <si>
    <t>South Big Horn County Hospital Additional</t>
  </si>
  <si>
    <t>Shoshone Conservation District</t>
  </si>
  <si>
    <t>Soil Conservation District</t>
  </si>
  <si>
    <t>Rural Fire District</t>
  </si>
  <si>
    <t>Weed &amp; Pest District</t>
  </si>
  <si>
    <t>Special Management Program</t>
  </si>
  <si>
    <t>Town of Thermopolis</t>
  </si>
  <si>
    <t>Hot Springs County Cemetery District</t>
  </si>
  <si>
    <t>HOSPITAL DISTRICT - 100</t>
  </si>
  <si>
    <t>CEMETERY DISTRICT - 100</t>
  </si>
  <si>
    <t>ROCKY POINT W &amp; S DISTRICT - 129</t>
  </si>
  <si>
    <t>ROCKY POINT W &amp; S DISTRICT - 129 (Maintenance)</t>
  </si>
  <si>
    <t>WRIGHT W &amp; S DISTRICT - 146</t>
  </si>
  <si>
    <t>Town of Pinedale</t>
  </si>
  <si>
    <t>Town of Big Piney</t>
  </si>
  <si>
    <t>Town of Marbleton</t>
  </si>
  <si>
    <t>Sublette County Weed &amp; Pest (All Tax Districts)</t>
  </si>
  <si>
    <t>High Meadow Ranch Water District (Tax Dist 0115)</t>
  </si>
  <si>
    <t xml:space="preserve">Valued at 9.5% of Productivity Value. </t>
  </si>
  <si>
    <t>AGRICULTRAL</t>
  </si>
  <si>
    <t>STATE ASSESSED</t>
  </si>
  <si>
    <t xml:space="preserve">Valued at 11.5% of Market Value. </t>
  </si>
  <si>
    <t xml:space="preserve">Valued at 9.5% of Market Value. </t>
  </si>
  <si>
    <t xml:space="preserve">Valued at 100% of Market Value. </t>
  </si>
  <si>
    <t>STATE ASSESSED MINERALS</t>
  </si>
  <si>
    <t>STATE ASSESSED SUMMARY</t>
  </si>
  <si>
    <t>AG LAND ACREAGE</t>
  </si>
  <si>
    <t>*</t>
  </si>
  <si>
    <t>* Telephone and cable are taxed at 9.5%. All others are taxed at 11.5%.</t>
  </si>
  <si>
    <t>Pollution Control &amp; Fire Exemptions Granted*</t>
  </si>
  <si>
    <t>City of Gillette</t>
  </si>
  <si>
    <t>Town of Kirby</t>
  </si>
  <si>
    <t>WEED AND PEST OPERATION</t>
  </si>
  <si>
    <t>WEED AND PEST LEAFY SPURGE</t>
  </si>
  <si>
    <t>Town of Bar Nunn</t>
  </si>
  <si>
    <t>Crook County Medical Services District</t>
  </si>
  <si>
    <t>CITY OF POWELL</t>
  </si>
  <si>
    <t>TOWN OF FRANNIE</t>
  </si>
  <si>
    <t>PARK COUNTY FIRE PROTECTION DISTRICT #2</t>
  </si>
  <si>
    <t>PARK COUNTY FIRE PROTECTION DISTRICT #1</t>
  </si>
  <si>
    <t>PARK COUNTY FIRE PROTECTION DISTRICT #4</t>
  </si>
  <si>
    <t>POWELL HOSPITAL DISTRICT</t>
  </si>
  <si>
    <t>RIVERSIDE CEMETERY DISTRICT</t>
  </si>
  <si>
    <t>CROWN HILL CEMETERY DISTRICT</t>
  </si>
  <si>
    <t>DEAVER-FRANNIE CEMETERY DISTRICT</t>
  </si>
  <si>
    <t>PARK COUNTY WEED &amp; PEST</t>
  </si>
  <si>
    <t>FREMONT COUNTY</t>
  </si>
  <si>
    <t>Solid Waste</t>
  </si>
  <si>
    <t>Special Weed &amp; Pest Management</t>
  </si>
  <si>
    <t>Weed &amp; Pest</t>
  </si>
  <si>
    <t>TAX DISTRICT NO. 105 - SCHOOL DISTRICT NO. 1</t>
  </si>
  <si>
    <t>Town of Burns</t>
  </si>
  <si>
    <t>Town of Pine Bluffs</t>
  </si>
  <si>
    <t>PARK COUNTY SCHOOL DISTRICT NO. 1</t>
  </si>
  <si>
    <t>BENNETT BUTTE CEMETERY DISTRICT</t>
  </si>
  <si>
    <t>Reseller</t>
  </si>
  <si>
    <t>NATRONA COUNTY</t>
  </si>
  <si>
    <t>SWEETWATER COUNTY</t>
  </si>
  <si>
    <t>GOSHEN COUNTY</t>
  </si>
  <si>
    <t>COUNTY TAXES LEVIED</t>
  </si>
  <si>
    <t>MUNICIPAL TAXES LEVIED</t>
  </si>
  <si>
    <t>EDUCATION TAXES LEVIED</t>
  </si>
  <si>
    <t>SPECIAL DISTRICT TAXES LEVIED</t>
  </si>
  <si>
    <t>TOTAL TAXES LEVIED</t>
  </si>
  <si>
    <t>COMPARISON OF TAXES LEVIED</t>
  </si>
  <si>
    <t>PERCENT CHANGE IN TAXES LEVIED</t>
  </si>
  <si>
    <t>N/A</t>
  </si>
  <si>
    <t>OVERALL</t>
  </si>
  <si>
    <t>* Weighted Average of Total Mills Levied</t>
  </si>
  <si>
    <t>SUMMARY OF TAXES LEVIED</t>
  </si>
  <si>
    <t>(1000 x total taxes / total valuation)</t>
  </si>
  <si>
    <t>TAX DISTRICT NO. 102 - SCHOOL DISTRICT NO. 1</t>
  </si>
  <si>
    <t>South Big Horn Conservation District</t>
  </si>
  <si>
    <t>DISTRICT 0605</t>
  </si>
  <si>
    <t>DISTRICT 0102</t>
  </si>
  <si>
    <t>TOWN OF MEETEETSE</t>
  </si>
  <si>
    <t>DISTRICT 1617</t>
  </si>
  <si>
    <t>DISTRICT 3129</t>
  </si>
  <si>
    <t>Washakie County</t>
  </si>
  <si>
    <t>TAX DISTRICT NO. 101 - SCHOOL DISTRICT NO. 1</t>
  </si>
  <si>
    <t>TAX DISTRICT NO. 307 - SCHOOL DISTRICT NO. 3</t>
  </si>
  <si>
    <t xml:space="preserve"> </t>
  </si>
  <si>
    <t>School District No. 1</t>
  </si>
  <si>
    <t>South Thermopolis Water &amp; Sewer District - 0101</t>
  </si>
  <si>
    <t>Lucerne Water &amp; Sewer District - 0102</t>
  </si>
  <si>
    <t>Owl Creek Water District - 0109</t>
  </si>
  <si>
    <t>Hot Springs County Fire Protection District</t>
  </si>
  <si>
    <t>Hot Springs County Hospital District</t>
  </si>
  <si>
    <t>H.S.C. Weed &amp; Pest District - Addt. Mill - Special Mgmt.</t>
  </si>
  <si>
    <t>PARK COUNTY</t>
  </si>
  <si>
    <t>PARK COUNTY SCHOOL DISTRICT NO. 16</t>
  </si>
  <si>
    <t>Sublette County School District #1 (0101,0111,0112,0113,0115,0150)</t>
  </si>
  <si>
    <t>Sublette County School District #9 (0900,0950,0951)</t>
  </si>
  <si>
    <t>Redstone Upper Green S &amp; I (Tax District 0113)</t>
  </si>
  <si>
    <t>Boulder Lake S &amp; I (Tax District 0112)</t>
  </si>
  <si>
    <t>Hoback Ranch S &amp; I (Tax District 0111)</t>
  </si>
  <si>
    <t>Sublette County Conservation (All Tax Districts)</t>
  </si>
  <si>
    <t>City of Newcastle</t>
  </si>
  <si>
    <t>Town of Upton</t>
  </si>
  <si>
    <t>LARAMIE COUNTY</t>
  </si>
  <si>
    <t>SHERIDAN COUNTY</t>
  </si>
  <si>
    <t>Mobile Machinery Mill Levy</t>
  </si>
  <si>
    <t>Check</t>
  </si>
  <si>
    <t>Muni + Comm. Col. + Spec. Dist.</t>
  </si>
  <si>
    <t>City of Rock Springs</t>
  </si>
  <si>
    <t>City of Green River</t>
  </si>
  <si>
    <t>Town of Bairoil</t>
  </si>
  <si>
    <t>Town of Granger</t>
  </si>
  <si>
    <t>Town of South Superior</t>
  </si>
  <si>
    <t>Town of Wamsutter</t>
  </si>
  <si>
    <t>WEED &amp; PEST - ALL TAX DISTRICTS</t>
  </si>
  <si>
    <t>CASTLE ROCK HOSPITAL - 0200,0201,0210,0211,0250,0251</t>
  </si>
  <si>
    <t>EDEN VALLEY SOLID WASTE DISPOSAL - 0102</t>
  </si>
  <si>
    <t>Companies*</t>
  </si>
  <si>
    <t>Satellite*</t>
  </si>
  <si>
    <t xml:space="preserve">* Telephone and cable are taxed at 9.5%. </t>
  </si>
  <si>
    <t>POWDER RIVER FIRE DISTRICT</t>
  </si>
  <si>
    <t>LEAFY SPURGE</t>
  </si>
  <si>
    <t>HOSPITAL DISTRICT</t>
  </si>
  <si>
    <t>CLEAR CREEK CONSERVATION DISTRICT</t>
  </si>
  <si>
    <t>Town of Ten Sleep</t>
  </si>
  <si>
    <t>Ten Sleep Solid Waste</t>
  </si>
  <si>
    <t>LITTLE SNAKE RIVER RURAL HEALTH</t>
  </si>
  <si>
    <t>Hot Springs County Weed &amp; Pest District</t>
  </si>
  <si>
    <t>Niobrara Senior Citizens Service District</t>
  </si>
  <si>
    <t>BIG HORN COUNTY SCHOOL DISTRICT NO. 32</t>
  </si>
  <si>
    <t>Town of Chugwater</t>
  </si>
  <si>
    <t>Town of Glendo</t>
  </si>
  <si>
    <t>Town of Wheatland</t>
  </si>
  <si>
    <t>Town of Guernsey</t>
  </si>
  <si>
    <t>Town of Hartville</t>
  </si>
  <si>
    <t>205, 227</t>
  </si>
  <si>
    <t>BIG HORN FIRE: 100, 114, 116, 201</t>
  </si>
  <si>
    <t>DAYTON FIRE: 102, 213</t>
  </si>
  <si>
    <t>STORY FIRE: 107, 206</t>
  </si>
  <si>
    <t>TONGUE RIVER FIRE: 103, 203</t>
  </si>
  <si>
    <t>ARVADA-CLEARMONT FIRE: 202, 300</t>
  </si>
  <si>
    <t>Sweetwater County School  #2 -0200,0201,0202,0203,0205,0210,0211,0250,0251,0253</t>
  </si>
  <si>
    <t>Tax District Number # 0107,0151</t>
  </si>
  <si>
    <t>Tax District # 0251,0253</t>
  </si>
  <si>
    <t>Tax District Number #0150</t>
  </si>
  <si>
    <t>Tax District Number # 0250</t>
  </si>
  <si>
    <t>Tax District Number # 0152</t>
  </si>
  <si>
    <t>Tax District Number # 0153</t>
  </si>
  <si>
    <t>SOLID WASTE DISTRICT #1-0101,0103,0104,0105,0106,0107,0109,0151,0152,0202</t>
  </si>
  <si>
    <t>RELIANCE FIRE DISTRICT -0103</t>
  </si>
  <si>
    <t>EDEN-FARSON FIRE-0102</t>
  </si>
  <si>
    <t>WHITE MOUNTAIN WATER &amp; SEWER- 0104</t>
  </si>
  <si>
    <t>WEST SIDE WATER &amp; SEWER -105, 0107</t>
  </si>
  <si>
    <t>TEN MILE WATER &amp; SEWER-0106, 0108</t>
  </si>
  <si>
    <t>HIGH DESERT RURAL HEALTH CARE DIST 0100,0120,0150,0153</t>
  </si>
  <si>
    <t>JAMESTOWN RIO VISTA WATER &amp; SEWER -0210,0211</t>
  </si>
  <si>
    <t>JAMESTOWN RIO FIRE - 0201,0211</t>
  </si>
  <si>
    <t>EDEN VALLEY IMPROVEMENT -0102</t>
  </si>
  <si>
    <t>EDEN-FARSON CEMETERY 0102</t>
  </si>
  <si>
    <t>SWEETWATER CO SOLID WASTE #2-0100,0120,0150,0153</t>
  </si>
  <si>
    <t>SWEETWATER CO FIRE PROTECTION #1-0101,104,0105,0106,0109,0202,0205</t>
  </si>
  <si>
    <t>NORTH SWEETWATER WATER &amp; SEWER 0103,0109</t>
  </si>
  <si>
    <t>EDEN VALLEY RURAL HEALTHCARE DIST 0102</t>
  </si>
  <si>
    <t>CAMBRIA IMPROVEMENT &amp; SERVICE 0108, 0109</t>
  </si>
  <si>
    <t>OSAGE IMPROVEMENT &amp; SERVICE 0115</t>
  </si>
  <si>
    <t>OSAGE WATER 0111, 0112, 0115</t>
  </si>
  <si>
    <t>SALT CREEK WATER 0106, 0107, 0151</t>
  </si>
  <si>
    <t>SUNSET RANCH WATER 0105</t>
  </si>
  <si>
    <t>SWEETWATER IMPROVEMENT &amp; SERVICE 0113</t>
  </si>
  <si>
    <t>Washakie County Conservation District</t>
  </si>
  <si>
    <t>Ten Sleep Fire District</t>
  </si>
  <si>
    <t>Worland Fire District</t>
  </si>
  <si>
    <t>Worland Solid Waste</t>
  </si>
  <si>
    <t>Platte County School District #1</t>
  </si>
  <si>
    <t>Platte County School District #2</t>
  </si>
  <si>
    <t>WEED &amp; PEST CONTROL</t>
  </si>
  <si>
    <t>CEMETERY DISTRICT</t>
  </si>
  <si>
    <t>RURAL HEALTH DISTRICT</t>
  </si>
  <si>
    <t>POWDER RIVER CONSERVATION DISTRICT</t>
  </si>
  <si>
    <t>SOLID WASTE DISTRICT</t>
  </si>
  <si>
    <t>BIG HORN COUNTY</t>
  </si>
  <si>
    <t>TAX DISTRICT NO. 406 - SCHOOL DISTRICT NO. 4</t>
  </si>
  <si>
    <t>North Big Horn Senior Citizens Service District</t>
  </si>
  <si>
    <t>Park County Fire District #1 Powell</t>
  </si>
  <si>
    <t>Big Horn County Fire Protection District #1</t>
  </si>
  <si>
    <t>Big Horn County Fire Protection District #2</t>
  </si>
  <si>
    <t>Big Horn County Fire Protection District #3</t>
  </si>
  <si>
    <t>Big Horn County Fire Protection District #4</t>
  </si>
  <si>
    <t>Big Horn County Fire Protection District #5</t>
  </si>
  <si>
    <t>Burlington Cemetery District</t>
  </si>
  <si>
    <t>Byron Cemetery District</t>
  </si>
  <si>
    <t>Cowley Cemetery District</t>
  </si>
  <si>
    <t>Emblem Cemetery District</t>
  </si>
  <si>
    <t>Hyattville Cemetery District</t>
  </si>
  <si>
    <t>Lovell Cemetery District</t>
  </si>
  <si>
    <t>Otto Cemetery District</t>
  </si>
  <si>
    <t>Byron Solid Waste Disposal District</t>
  </si>
  <si>
    <t>EAST RIVERSIDE WYOMING WATER &amp; SEWER</t>
  </si>
  <si>
    <t>SARATOGA RYAN PARK MUSEUM DISTRICT</t>
  </si>
  <si>
    <t>Sublette County Hospital District (All Tax Districts)</t>
  </si>
  <si>
    <t>Upper Green River Cemetery District (01XX)</t>
  </si>
  <si>
    <t>Big Piney Cemetery District (09XX)</t>
  </si>
  <si>
    <t>Washakie County Weed &amp; Pest</t>
  </si>
  <si>
    <t>Ten Sleep Cemetary</t>
  </si>
  <si>
    <t>School District #1 - 0100 thru 0151</t>
  </si>
  <si>
    <t>CANYON IMPROVEMENT &amp; SERVICE  0104, 0107</t>
  </si>
  <si>
    <t>WEED AND PEST - GENERAL - ALL DISTRICTS</t>
  </si>
  <si>
    <t>WEED AND PEST - SPURGE - ALL DISTRICTS</t>
  </si>
  <si>
    <t>WESTON COUNTY MUSEUM - ALL DISTRICTS</t>
  </si>
  <si>
    <t>WESTON COUNTY SPECIAL HOSPITAL - ALL DISTRICTS</t>
  </si>
  <si>
    <t>Jade</t>
  </si>
  <si>
    <t>[Enter Tax District Name/Number Here]</t>
  </si>
  <si>
    <t>SAVERY LITTLE SNAKE RIVER WATER CONSERVANCY</t>
  </si>
  <si>
    <t>WEED AND PEST</t>
  </si>
  <si>
    <t>[Enter Municipality Here]</t>
  </si>
  <si>
    <t>[Enter Tax Dstrict Number Here]</t>
  </si>
  <si>
    <t>Laramie County School District 1</t>
  </si>
  <si>
    <t>Laramie County School District 2</t>
  </si>
  <si>
    <t>0150, 0151, 0152</t>
  </si>
  <si>
    <t>Fire District 3 0203, 0250</t>
  </si>
  <si>
    <t>Fire District 4 0204, 0230</t>
  </si>
  <si>
    <t>Fire District 5 0205, 0252</t>
  </si>
  <si>
    <t>Fire District 6 0206, 0251</t>
  </si>
  <si>
    <t>Fire District 9 0109</t>
  </si>
  <si>
    <t>Deike Special District 0105</t>
  </si>
  <si>
    <t>Carpenter Water and Sewer District 0230</t>
  </si>
  <si>
    <t>Laramie County Weed and Pest Special All County</t>
  </si>
  <si>
    <t>Laramie County Conservation District All County</t>
  </si>
  <si>
    <t>Downtown Development Authority 0151</t>
  </si>
  <si>
    <t>Opal</t>
  </si>
  <si>
    <t>Diamondville</t>
  </si>
  <si>
    <t>Kemmerer</t>
  </si>
  <si>
    <t>Cokeville</t>
  </si>
  <si>
    <t>Afton</t>
  </si>
  <si>
    <t>Thayne</t>
  </si>
  <si>
    <t>Alpine</t>
  </si>
  <si>
    <t>Town of Evansville</t>
  </si>
  <si>
    <t>Casper Mountian Fire</t>
  </si>
  <si>
    <t>WEST PARK HOSPITAL DISTRICT</t>
  </si>
  <si>
    <t>MEETEETSE CEMETERY DISTRICT</t>
  </si>
  <si>
    <t>MEETEETSE CONSERVATION DISTRICT</t>
  </si>
  <si>
    <t>MEETEETSE MUSEUM DISTRICT</t>
  </si>
  <si>
    <t>PLATTE COUNTY</t>
  </si>
  <si>
    <t>SUBLETTE COUNTY</t>
  </si>
  <si>
    <t>CAMPBELL COUNTY</t>
  </si>
  <si>
    <t>Percent of total</t>
  </si>
  <si>
    <t>Electrical Power Generation</t>
  </si>
  <si>
    <t>Frac Sand</t>
  </si>
  <si>
    <t>Non-mineral</t>
  </si>
  <si>
    <t>Laramie River Conservation/all tax districts</t>
  </si>
  <si>
    <t>SCHOOL DISTRICT NO. 1</t>
  </si>
  <si>
    <t xml:space="preserve">SCHOOL DISTRICT NO. 2 </t>
  </si>
  <si>
    <t>TAX DISTRICT NO. 100 &amp; 104 - SCHOOL DISTRICT NO. 1</t>
  </si>
  <si>
    <t xml:space="preserve">North Big Horn County Hospital Additional </t>
  </si>
  <si>
    <t>Big Horn County Rural Health District No. 1</t>
  </si>
  <si>
    <t>South Big Horn County Senior Citizens Service Dist</t>
  </si>
  <si>
    <t xml:space="preserve">Big Horn County Weed &amp; Pest Control District </t>
  </si>
  <si>
    <t>Big Horn County Weed &amp; Pest-Special Mgmt Programs</t>
  </si>
  <si>
    <t xml:space="preserve">Deaver-Frannie Cemetery District </t>
  </si>
  <si>
    <t>South Central Cemetery District</t>
  </si>
  <si>
    <t>Town of Wright</t>
  </si>
  <si>
    <t>WEED &amp; PEST - 100</t>
  </si>
  <si>
    <t>HERITAGE VILLAGE W &amp; S DISTRICT - 103</t>
  </si>
  <si>
    <t>CARBON COUNTY FIRE PROTECTION</t>
  </si>
  <si>
    <t>CITY OF DOUGLAS</t>
  </si>
  <si>
    <t>TOWN OF GLENROCK</t>
  </si>
  <si>
    <t>TOWN OF ROLLING HILLS</t>
  </si>
  <si>
    <t>TOWN OF LOST SPRINGS</t>
  </si>
  <si>
    <t xml:space="preserve">Dubois Rural Fire District  </t>
  </si>
  <si>
    <t xml:space="preserve">Fremont County Fire </t>
  </si>
  <si>
    <t xml:space="preserve">Jeffrey City Fire  </t>
  </si>
  <si>
    <t xml:space="preserve">Riverton Fire </t>
  </si>
  <si>
    <t xml:space="preserve">Dubois Cemetery District </t>
  </si>
  <si>
    <t xml:space="preserve">Mt. View Cemetery District </t>
  </si>
  <si>
    <t xml:space="preserve">Shoshoni-Lysite Cemetery District </t>
  </si>
  <si>
    <t xml:space="preserve">Dubois-Crowheart Conservation </t>
  </si>
  <si>
    <t xml:space="preserve">Lower Wind River Conservation </t>
  </si>
  <si>
    <t xml:space="preserve">PoPoAgie Conservation </t>
  </si>
  <si>
    <t xml:space="preserve">Shoshoni Senior Citizens District </t>
  </si>
  <si>
    <t>Jeffrey City Water &amp; Sewer</t>
  </si>
  <si>
    <t>Town of East Thermopolis</t>
  </si>
  <si>
    <t>City of Buffalo</t>
  </si>
  <si>
    <t>Town of Kaycee</t>
  </si>
  <si>
    <t>JOHNSON COUNTY FIRE DISTRICT</t>
  </si>
  <si>
    <t>SENIOR CENTER DISTRICT</t>
  </si>
  <si>
    <t>DOWNTOWN DEVELOPMENT AUTHORITY 0156</t>
  </si>
  <si>
    <t>NATRONA COUNTY WEED &amp; PEST 0120</t>
  </si>
  <si>
    <t>PIONEER WATER &amp; SEWER 0122</t>
  </si>
  <si>
    <t>PURSEL LANDS 0123</t>
  </si>
  <si>
    <t>WESTLAND PARK 0126</t>
  </si>
  <si>
    <t>RED BUTTE 0127</t>
  </si>
  <si>
    <t>VISTA WEST/WESTGATE 0136</t>
  </si>
  <si>
    <t>SKYLINE RANCHES 0132</t>
  </si>
  <si>
    <t>WEBB CREEK RANCHES 0137</t>
  </si>
  <si>
    <t>THIRTY THREE MILE ROAD 0138</t>
  </si>
  <si>
    <t>SANDY LAKE ESTATES 0139</t>
  </si>
  <si>
    <t>SUNLIGHT I &amp; S 0140</t>
  </si>
  <si>
    <t>INDIAN SPRINGS I &amp; S 0141</t>
  </si>
  <si>
    <t>ASPENS I &amp; S 0142</t>
  </si>
  <si>
    <t>PARK EAST RANCHETTES 0143</t>
  </si>
  <si>
    <t>POISON SPIDER I &amp; S 0144</t>
  </si>
  <si>
    <t>SKYVIEW/COLMAN I &amp; S 0146</t>
  </si>
  <si>
    <t>BRANDT-GOTHBERG I &amp; S 0149</t>
  </si>
  <si>
    <t>BROOKHURST I &amp; S 0162</t>
  </si>
  <si>
    <t>EAST HENRIE ROADWAY I &amp; S 0163</t>
  </si>
  <si>
    <t>MILE HI 0169</t>
  </si>
  <si>
    <t>SIX MILE DRAW 0171</t>
  </si>
  <si>
    <t>CATTLE TRAIL ISD 0173</t>
  </si>
  <si>
    <t>Natrona County Fire Protection</t>
  </si>
  <si>
    <t>NIOBRARA COUNTY</t>
  </si>
  <si>
    <t>TOWN OF LUSK</t>
  </si>
  <si>
    <t>TOWN OF MANVILLE</t>
  </si>
  <si>
    <t>TOWN OF VAN TASSELL</t>
  </si>
  <si>
    <t>SHERIDAN</t>
  </si>
  <si>
    <t>Sweetwater County School District#1 #/0100,0101,0102,0103,0104,0105,0106,0107,0108,0109,0110,0112,0113,0151,0152,0153</t>
  </si>
  <si>
    <t>Carbon School #1 -0120,0150</t>
  </si>
  <si>
    <t>Little Snake River Conservation District - 112, 113, 212, 213</t>
  </si>
  <si>
    <t>TETON COUNTY</t>
  </si>
  <si>
    <t>Teton County School District #1</t>
  </si>
  <si>
    <t>TETON COUNTY WEED &amp; PEST CONTROL DISTRICT</t>
  </si>
  <si>
    <t>TETON COUNTY HOSPITAL FUND</t>
  </si>
  <si>
    <t>TETON COUNTY CONSERVATION DISTRICT</t>
  </si>
  <si>
    <t>INDIAN PAINTBRUSH WATER &amp; SEWER DISTRICT (0132)</t>
  </si>
  <si>
    <t>TETON VILLAGE WATER &amp; SEWER DISTRICT (0101)</t>
  </si>
  <si>
    <t>TETON VILLAGE FIRE DISTRICT</t>
  </si>
  <si>
    <t>UINTA COUNTY SCHOOL DISTRICT #4</t>
  </si>
  <si>
    <t>UINTA COUNTY SCHOOL DISTRICT #6</t>
  </si>
  <si>
    <t>City of Worland</t>
  </si>
  <si>
    <t>WEST END WATER DISTRICT  0116, 0117, 0118</t>
  </si>
  <si>
    <t>CONVERSE COUNTY</t>
  </si>
  <si>
    <t>Hot Springs County</t>
  </si>
  <si>
    <t>Lincoln County</t>
  </si>
  <si>
    <t>Electrical</t>
  </si>
  <si>
    <t>Power</t>
  </si>
  <si>
    <t>Generation</t>
  </si>
  <si>
    <t>Value**</t>
  </si>
  <si>
    <t>2024 MINERAL ASSESSED VALUATION</t>
  </si>
  <si>
    <t xml:space="preserve"> (BASED ON 2023 PRODUCTION)</t>
  </si>
  <si>
    <t>Paddocks Improvement District/153</t>
  </si>
  <si>
    <t>Carbon County School District #1</t>
  </si>
  <si>
    <t>Carbon County School District #2</t>
  </si>
  <si>
    <t>Baggs</t>
  </si>
  <si>
    <t>Dixon</t>
  </si>
  <si>
    <t>Rawlins</t>
  </si>
  <si>
    <t>Sinclair</t>
  </si>
  <si>
    <t>Elk Mountain</t>
  </si>
  <si>
    <t>Encampment</t>
  </si>
  <si>
    <t>Hanna</t>
  </si>
  <si>
    <t>Medicine Bow</t>
  </si>
  <si>
    <t>Riverside</t>
  </si>
  <si>
    <t>Saratoga</t>
  </si>
  <si>
    <t>LITTLE SNAKE RIVER CONSERVATION</t>
  </si>
  <si>
    <t>CONVERSE COUNTY SCHOOL DISTRICT #1/100,101,103,104,150,151</t>
  </si>
  <si>
    <t>CONVESE COUNTY SCHOOL DISTRICT #2/200,201,202,204,205,250,</t>
  </si>
  <si>
    <t>CC WEED &amp; PEST (ALL DISTRICTS)</t>
  </si>
  <si>
    <t>CC CONSERVATION (ALL DISTRICTS)</t>
  </si>
  <si>
    <t>CC SENIOR CITIZENS SERVICE (ALL DISTRICTS)</t>
  </si>
  <si>
    <t>GLENROCK SOLID WASTE (200,201,202,204,205,250)</t>
  </si>
  <si>
    <t>GLENROCK CEMEERY (201,202,204,205,250)</t>
  </si>
  <si>
    <t>GLENROCK HOSPITAL (101,201,202,205,250)</t>
  </si>
  <si>
    <t>Fremont County</t>
  </si>
  <si>
    <t>JOHNSON COUNTY</t>
  </si>
  <si>
    <t>Laramie County</t>
  </si>
  <si>
    <t>Town of Aibin</t>
  </si>
  <si>
    <t>Fire District #1 0101, 0105, 0130, 0152</t>
  </si>
  <si>
    <t>** Fire District #1 Bond</t>
  </si>
  <si>
    <t>Laramie County Fire Authority 0117, 0111</t>
  </si>
  <si>
    <t>** Laramie County Fire Authority Bond</t>
  </si>
  <si>
    <t>Fire District 10 0110</t>
  </si>
  <si>
    <t>South Cheyenne Water &amp; Sewer District 0130, 0152</t>
  </si>
  <si>
    <t>Bear Paw Special District 0111</t>
  </si>
  <si>
    <t>Laramie County Weed and Pest All County</t>
  </si>
  <si>
    <t>Eastern Laramie County Solid Waste SD2 District</t>
  </si>
  <si>
    <t>Star Valley Ranch</t>
  </si>
  <si>
    <t>LAKEVIEW 0124</t>
  </si>
  <si>
    <t>GARDEN CREEK HEIGHTS 0177</t>
  </si>
  <si>
    <t>GARDEN CREEK HEIGHTS 0178</t>
  </si>
  <si>
    <t>NCSD #1</t>
  </si>
  <si>
    <t>PARK COUNTY  SCHOOL DISTRICT NO. 6</t>
  </si>
  <si>
    <t>BIG HORN COUNTY SCHOOL DISTRICT NO. 31</t>
  </si>
  <si>
    <t>BIG HORN SCHOOL DISTRICT NO. 34</t>
  </si>
  <si>
    <t xml:space="preserve">CITY OF CODY </t>
  </si>
  <si>
    <t xml:space="preserve">MEETEETSE FIRE DISTRICT </t>
  </si>
  <si>
    <t>BIG HORN COUNTY FIRE PROTECTION DISTRICT #5</t>
  </si>
  <si>
    <t>Platte/Goshen School District #1</t>
  </si>
  <si>
    <t>0950</t>
  </si>
  <si>
    <t>0951</t>
  </si>
  <si>
    <t>Town of Jackson</t>
  </si>
  <si>
    <t>School District #7 - 0700, 0703, 0750, 0751</t>
  </si>
  <si>
    <t>0118</t>
  </si>
  <si>
    <t>0750</t>
  </si>
  <si>
    <t>0751</t>
  </si>
  <si>
    <t>WESTON COUNTY FIRE DISTRICT 0100, 0103, 0104, 0105, 0106, 0107, 0108, 0109, 0111, 0112, 0113, 0115, 0116, 0117, 0700, 0703</t>
  </si>
  <si>
    <t>WESTON COUNTY NATURAL RESOURCE 0103, 0104, 0105, 0106, 0107, 0109, 0111, 0113, 0115, 0116, 0118, 0150, 0151, 0703, 0750</t>
  </si>
  <si>
    <t>WESTON COUNTY SOLID WASTE - ALL DISTRICTS</t>
  </si>
  <si>
    <t>2024 Assessed Valuations</t>
  </si>
  <si>
    <t>2024 Market Value</t>
  </si>
  <si>
    <t>2024 Assessed Value</t>
  </si>
  <si>
    <t>2024 TAXES LEVIED</t>
  </si>
  <si>
    <t>Albany County</t>
  </si>
  <si>
    <t>All Tax Districts</t>
  </si>
  <si>
    <t>City of Laramie</t>
  </si>
  <si>
    <t>Rock River</t>
  </si>
  <si>
    <t>County Hospital District/all tax districts</t>
  </si>
  <si>
    <t>Weed and Pest District/all tax districts</t>
  </si>
  <si>
    <t>South Laramie Water and Sewer/107,108,109,153</t>
  </si>
  <si>
    <t>Albany County Fire District/101,102,103,104,105,106,107,108,110, 111, 112, 153,154</t>
  </si>
  <si>
    <t xml:space="preserve">CAMPBELL COUNTY </t>
  </si>
  <si>
    <t>Crook County</t>
  </si>
  <si>
    <t>Crook County School District 1</t>
  </si>
  <si>
    <t>Sundance</t>
  </si>
  <si>
    <t>Moorcroft</t>
  </si>
  <si>
    <t>Hulett</t>
  </si>
  <si>
    <t>Pine Haven</t>
  </si>
  <si>
    <t>Sundance Canyon Ranch</t>
  </si>
  <si>
    <t>Kara Circle &amp; Windy Way</t>
  </si>
  <si>
    <t>Beulah Imp &amp; Serv</t>
  </si>
  <si>
    <t>Yellowstone L &amp; R</t>
  </si>
  <si>
    <t>Crook County Museum</t>
  </si>
  <si>
    <t>Crook County Senior Services</t>
  </si>
  <si>
    <t>Crook County Natural Resources</t>
  </si>
  <si>
    <t>Weed and Pest</t>
  </si>
  <si>
    <t>Fremont County School District 0100</t>
  </si>
  <si>
    <t>Fremont County School District 0200</t>
  </si>
  <si>
    <t>Fremont County School District 0600</t>
  </si>
  <si>
    <t>Fremont County School District 1400</t>
  </si>
  <si>
    <t>Fremont County School District 2100</t>
  </si>
  <si>
    <t>Fremont County School District 2400</t>
  </si>
  <si>
    <t>Dubois</t>
  </si>
  <si>
    <t>Hudson</t>
  </si>
  <si>
    <t>Lander</t>
  </si>
  <si>
    <t>Pavillion</t>
  </si>
  <si>
    <t>Riverton</t>
  </si>
  <si>
    <t>Shoshoni</t>
  </si>
  <si>
    <t>Senior Citzen Service District</t>
  </si>
  <si>
    <t>Johnson County School District</t>
  </si>
  <si>
    <t>Woods Landing  0112</t>
  </si>
  <si>
    <t>Lincoln County SD #1 (anything starts with 01)</t>
  </si>
  <si>
    <t>Lincoln County SD #2 (anything that startswith 02)</t>
  </si>
  <si>
    <t>Lincoln County SD #9 (anything thing starts with 09)</t>
  </si>
  <si>
    <t>Labarge</t>
  </si>
  <si>
    <t>0250 0285</t>
  </si>
  <si>
    <t>0256 0258 0259</t>
  </si>
  <si>
    <t>0253 0202</t>
  </si>
  <si>
    <t>Alpine Fire 0213/0273/0253/0202/0274/0276/0268/0269/0271/0272/0277</t>
  </si>
  <si>
    <t>Auburn Cemetery 0214/0211</t>
  </si>
  <si>
    <t>Bear River Fire  0209/0251</t>
  </si>
  <si>
    <t>Bedford Turnerville Cemetery 0226/0206/0279/0221/0259</t>
  </si>
  <si>
    <t>Cokeville Cemetery /0240/0209/0251/0219</t>
  </si>
  <si>
    <t>Cokeville Hospital 0209/0219/0240/0251</t>
  </si>
  <si>
    <t>Etna Alpine Cemetery  0212/0213/0256/0202/0203/0253/0274</t>
  </si>
  <si>
    <t>0276/0269/0272/0273/0281/0277</t>
  </si>
  <si>
    <t>Fairview Cemetery  0227/0231/0229/0217/0283</t>
  </si>
  <si>
    <t>Freedom Cemetery  0204/0222/0271</t>
  </si>
  <si>
    <t>Grover Cemetery  0237/0238/0239</t>
  </si>
  <si>
    <t>Kemmerer Senior Citizens District 0100/0150/0151/0152/0201/0219/0254/0919</t>
  </si>
  <si>
    <t>Mid Valley Fire  0222/0225/0226/0203/0205/0206/0278</t>
  </si>
  <si>
    <t>North Lincoln Hospital all (02) except 0240/0209/0251/0219</t>
  </si>
  <si>
    <t>Smoot Cemetery  0244/0255/0232/0235/0228/0216/0218/</t>
  </si>
  <si>
    <t>South Lincoln Fire  0151/0152/0254/0919/0160/0201/0219/</t>
  </si>
  <si>
    <t>South Lincoln Hospital 0151/0152/0254/0919/0160/0201/0219/</t>
  </si>
  <si>
    <t>South Lincoln Cemetery 0919/0920/0152/0160/0201</t>
  </si>
  <si>
    <t>Thayne Cemetery  0225/0236/02025/0252/0280/0258</t>
  </si>
  <si>
    <t xml:space="preserve"> Upper Star Valley Fire  0207/0211/0236/0237/0238/0244/0266/0210/0233/0234</t>
  </si>
  <si>
    <t>0235/0227/0275/0228/0229/0217/0218/0220/0283/0284</t>
  </si>
  <si>
    <t xml:space="preserve">Weed and Pest (all districts) </t>
  </si>
  <si>
    <t>[NATRONA COUNTY]</t>
  </si>
  <si>
    <t>Natrona County School District</t>
  </si>
  <si>
    <t>City of Casper</t>
  </si>
  <si>
    <t>Natrona County Conservation</t>
  </si>
  <si>
    <t>Natrona County Senior Citizen Service</t>
  </si>
  <si>
    <t>PARK</t>
  </si>
  <si>
    <t>Platte County Weed &amp; Pest (100, 101, 102, 103, 105, 106, 107, 108, 150, 151, 152, 200, 250, 251)</t>
  </si>
  <si>
    <t>Platte County Weed &amp; Pest Special Management (100, 101, 102, 103, 105, 106, 107, 108, 150, 151, 152, 200, 250, 251)</t>
  </si>
  <si>
    <t>Platte County Resource Conservation District (100, 101, 102, 103, 105, 106, 107, 108, 150, 151, 152, 200, 250, 251)</t>
  </si>
  <si>
    <t>Senior Citizens Service District (100, 101, 102, 103, 105, 106, 107, 108, 150, 151, 152, 200, 250, 251)</t>
  </si>
  <si>
    <t>Hospital District (100, 101, 102, 103, 105, 106, 107, 108, 150, 151, 152, 200, 250, 251)</t>
  </si>
  <si>
    <t>ANTELOPE GAP FIRE DISTRICT (DISTRICTS 0103, 0107)</t>
  </si>
  <si>
    <t>CHUGWATER FIRE PROTECTION (DISTRICTS 0102, 0105, 0106, 0150)</t>
  </si>
  <si>
    <t>RURAL FIRE PROTECTION F-1 (DISTRICT 0101)</t>
  </si>
  <si>
    <t>RURAL FIRE PROTECTION F-2 (DISTRICTS 0100, 0108)</t>
  </si>
  <si>
    <t>RURAL GUERNSEY FIRE PROTECTION (DISTRICT 0200)</t>
  </si>
  <si>
    <t>CHUGWATER CEMETERY DISTRICT (DISTRICTS 0102, 0150)</t>
  </si>
  <si>
    <t>GLENDO EMS (DISTRICTS 0151, 0108)</t>
  </si>
  <si>
    <t>SCHOOL DIST # 1</t>
  </si>
  <si>
    <t>SCHOOL DIST # 2</t>
  </si>
  <si>
    <t>SCHOOL DIST # 3</t>
  </si>
  <si>
    <t>CITY OF SHERIDAN</t>
  </si>
  <si>
    <t>TOWN OF DAYTON</t>
  </si>
  <si>
    <t>TOWN OF RANCHESTER</t>
  </si>
  <si>
    <t>TOWN OF CLEARMONT</t>
  </si>
  <si>
    <t>SHERIDAN RURAL AREA FIRE: 117, 204, 218, 222, 223, 224</t>
  </si>
  <si>
    <t>SWEETWATER County</t>
  </si>
  <si>
    <t>HOBACK WATER AND SEWER DISTRICT</t>
  </si>
  <si>
    <t>ELK REFUGE SEWER DISTRICT</t>
  </si>
  <si>
    <t xml:space="preserve">UINTA COUNTY </t>
  </si>
  <si>
    <t xml:space="preserve">UINTA COUNTY SCHOOL DISTRICT #1  </t>
  </si>
  <si>
    <t>CITY OF EVANSTON</t>
  </si>
  <si>
    <t>TOWN OF BEAR RIVER</t>
  </si>
  <si>
    <t>TOWN OF MOUNTAIN VIEW</t>
  </si>
  <si>
    <t>TOWN OF LYMAN</t>
  </si>
  <si>
    <t>BRIDGER VALLEY WATER CONSERVANCY DISTRICT</t>
  </si>
  <si>
    <t>FORT BRIDGER WATER AND SEWER DISTRICT</t>
  </si>
  <si>
    <t>FORT BRIDGER CEMETERY DISTRICT</t>
  </si>
  <si>
    <t>UINTA COUNTY CONSERVATION DISTRICT</t>
  </si>
  <si>
    <t>UINTA COUNTY FIRE DISTRICT</t>
  </si>
  <si>
    <t>UINTA COUNTY WEED AND PEST DISTRICT</t>
  </si>
  <si>
    <t>Washakie county School District #1</t>
  </si>
  <si>
    <t>Washakie County District #2</t>
  </si>
  <si>
    <t>Washakie County weed &amp; Pest - Knapweed</t>
  </si>
  <si>
    <t>WESTON COUNTY</t>
  </si>
  <si>
    <t>2025 Assessed Value</t>
  </si>
  <si>
    <t>2025 Market Value</t>
  </si>
  <si>
    <t>2025 Mineral Value</t>
  </si>
  <si>
    <t>COMPARISON: 2024 &amp; 2025 ASSESSED VALUATIONS, BY CLASS OF PROPERTY, BY COUNTY</t>
  </si>
  <si>
    <t>2025 Assessed Valuations</t>
  </si>
  <si>
    <t>2025 MINERAL ASSESSED VALUATION</t>
  </si>
  <si>
    <t xml:space="preserve"> (BASED ON 2024 PRODUCTION)</t>
  </si>
  <si>
    <t>CHANGE IN VALUATION FROM 2024 TO 2025</t>
  </si>
  <si>
    <t>2025 TAXES LEVIED</t>
  </si>
  <si>
    <t>COMMUNITY COLLEGE TAXES LEVIED IN 2025</t>
  </si>
  <si>
    <t>2025 Average Mill Levy Worksheet (pursuant to W.S. 31-18-205(e))</t>
  </si>
  <si>
    <t>Goshen County</t>
  </si>
  <si>
    <t>Goshen County School District #1</t>
  </si>
  <si>
    <t>Niobrara County School District #1</t>
  </si>
  <si>
    <t>Town of Fort Laramie</t>
  </si>
  <si>
    <t>Town of LaGrange</t>
  </si>
  <si>
    <t>Town of Lingle</t>
  </si>
  <si>
    <t>0152</t>
  </si>
  <si>
    <t>City of Torrington</t>
  </si>
  <si>
    <t>0153 &amp; '0155</t>
  </si>
  <si>
    <t>Town of Yoder</t>
  </si>
  <si>
    <t>0154</t>
  </si>
  <si>
    <t xml:space="preserve">Chugwater Cemetary District </t>
  </si>
  <si>
    <t xml:space="preserve">Fort Laramie Cemetary District </t>
  </si>
  <si>
    <t xml:space="preserve">Lagrange Cemetary District </t>
  </si>
  <si>
    <t>Lingle/Fort Laramie Conservation District</t>
  </si>
  <si>
    <t>North Platte Valley Conservation District</t>
  </si>
  <si>
    <t>South Goshen Conservation District</t>
  </si>
  <si>
    <t>Torrington Rural Fire District</t>
  </si>
  <si>
    <t>Prairie Center Rural Fire District</t>
  </si>
  <si>
    <t>Chugwater Rural Fire District</t>
  </si>
  <si>
    <t>Yoder Rural Fire District</t>
  </si>
  <si>
    <t>Veteran Rural Fire Protection District</t>
  </si>
  <si>
    <t>Hawk Springs Rural Fire District</t>
  </si>
  <si>
    <t>Huntley Rural Fire District</t>
  </si>
  <si>
    <t>Lagrange Rural Fire Protection District</t>
  </si>
  <si>
    <t>Lingle Rural Fire Protection District</t>
  </si>
  <si>
    <t>Jay Em Rural Fire District</t>
  </si>
  <si>
    <t>Fort Laramie Rural Fire District</t>
  </si>
  <si>
    <t>Hawk Springs Water &amp; Sewer District</t>
  </si>
  <si>
    <t>South Torrington Water &amp; Sewer District</t>
  </si>
  <si>
    <t>West Highway Water &amp; Sewer District</t>
  </si>
  <si>
    <t xml:space="preserve">P V Estates Improvement &amp; Service District </t>
  </si>
  <si>
    <t>Goshen County Weed &amp; Pest - general &amp; special management project</t>
  </si>
  <si>
    <t>Lander Senior Citizens District</t>
  </si>
  <si>
    <t>Riverton Senior Citizens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</si>
</sst>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0_);\(#,##0.000\)"/>
    <numFmt numFmtId="167" formatCode="&quot;$&quot;#,##0"/>
    <numFmt numFmtId="168" formatCode="0.000"/>
    <numFmt numFmtId="169" formatCode="_(* #,##0.000_);_(* \(#,##0.000\);_(* &quot;-&quot;??_);_(@_)"/>
  </numFmts>
  <fonts count="4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7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3"/>
      <name val="Calibri"/>
      <family val="2"/>
    </font>
    <font>
      <b/>
      <sz val="13"/>
      <name val="Calibri"/>
      <family val="2"/>
    </font>
    <font>
      <i/>
      <sz val="13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3"/>
      <name val="Calibri"/>
      <family val="2"/>
    </font>
    <font>
      <i/>
      <sz val="12"/>
      <name val="Calibri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sz val="12"/>
      <name val="Arial"/>
      <family val="2"/>
    </font>
    <font>
      <sz val="12"/>
      <name val="Arial MT"/>
    </font>
    <font>
      <b/>
      <sz val="12"/>
      <name val="Arial MT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libri"/>
      <family val="2"/>
    </font>
    <font>
      <sz val="10"/>
      <name val="Arial"/>
      <family val="2"/>
    </font>
    <font>
      <sz val="12"/>
      <color theme="4" tint="-0.499984740745262"/>
      <name val="Calibri"/>
      <family val="2"/>
    </font>
    <font>
      <sz val="10"/>
      <color theme="4" tint="-0.499984740745262"/>
      <name val="Arial"/>
      <family val="2"/>
    </font>
    <font>
      <sz val="11"/>
      <color theme="4" tint="-0.499984740745262"/>
      <name val="Calibri"/>
      <family val="2"/>
      <scheme val="minor"/>
    </font>
    <font>
      <sz val="10"/>
      <name val="Arial"/>
      <family val="2"/>
    </font>
    <font>
      <sz val="10"/>
      <color indexed="17"/>
      <name val="Arial"/>
      <family val="2"/>
    </font>
    <font>
      <i/>
      <sz val="10"/>
      <color indexed="17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66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37" fontId="1" fillId="0" borderId="0"/>
    <xf numFmtId="9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" fillId="0" borderId="0"/>
    <xf numFmtId="43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4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1" applyNumberFormat="1" applyFont="1"/>
    <xf numFmtId="164" fontId="3" fillId="0" borderId="1" xfId="1" applyNumberFormat="1" applyFont="1" applyBorder="1"/>
    <xf numFmtId="43" fontId="3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 indent="1"/>
    </xf>
    <xf numFmtId="164" fontId="6" fillId="0" borderId="0" xfId="1" applyNumberFormat="1" applyFont="1"/>
    <xf numFmtId="164" fontId="6" fillId="0" borderId="1" xfId="1" applyNumberFormat="1" applyFont="1" applyBorder="1"/>
    <xf numFmtId="164" fontId="1" fillId="0" borderId="0" xfId="1" applyNumberFormat="1" applyFont="1"/>
    <xf numFmtId="10" fontId="1" fillId="0" borderId="0" xfId="3" applyNumberFormat="1" applyFont="1"/>
    <xf numFmtId="10" fontId="6" fillId="0" borderId="0" xfId="3" applyNumberFormat="1" applyFont="1"/>
    <xf numFmtId="10" fontId="6" fillId="0" borderId="1" xfId="3" applyNumberFormat="1" applyFont="1" applyBorder="1"/>
    <xf numFmtId="0" fontId="3" fillId="0" borderId="0" xfId="0" applyFont="1" applyAlignment="1">
      <alignment horizontal="right"/>
    </xf>
    <xf numFmtId="165" fontId="1" fillId="0" borderId="0" xfId="3" applyNumberFormat="1" applyFont="1" applyAlignment="1">
      <alignment horizontal="right"/>
    </xf>
    <xf numFmtId="10" fontId="1" fillId="0" borderId="1" xfId="3" applyNumberFormat="1" applyFont="1" applyBorder="1"/>
    <xf numFmtId="165" fontId="1" fillId="0" borderId="1" xfId="3" applyNumberFormat="1" applyFont="1" applyBorder="1" applyAlignment="1">
      <alignment horizontal="right"/>
    </xf>
    <xf numFmtId="165" fontId="6" fillId="0" borderId="0" xfId="3" applyNumberFormat="1" applyFont="1" applyAlignment="1">
      <alignment horizontal="right"/>
    </xf>
    <xf numFmtId="164" fontId="1" fillId="0" borderId="1" xfId="1" applyNumberFormat="1" applyFont="1" applyBorder="1"/>
    <xf numFmtId="43" fontId="1" fillId="0" borderId="0" xfId="1" applyFont="1"/>
    <xf numFmtId="0" fontId="1" fillId="0" borderId="1" xfId="0" applyFont="1" applyBorder="1"/>
    <xf numFmtId="164" fontId="7" fillId="0" borderId="0" xfId="1" applyNumberFormat="1" applyFont="1"/>
    <xf numFmtId="164" fontId="7" fillId="0" borderId="1" xfId="1" applyNumberFormat="1" applyFont="1" applyBorder="1"/>
    <xf numFmtId="43" fontId="7" fillId="0" borderId="0" xfId="1" applyFont="1"/>
    <xf numFmtId="0" fontId="6" fillId="0" borderId="0" xfId="0" applyFont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left" indent="2"/>
    </xf>
    <xf numFmtId="0" fontId="1" fillId="0" borderId="0" xfId="0" applyFont="1" applyAlignment="1">
      <alignment horizontal="left" indent="1"/>
    </xf>
    <xf numFmtId="0" fontId="1" fillId="0" borderId="1" xfId="0" applyFont="1" applyBorder="1" applyAlignment="1">
      <alignment horizontal="left" indent="1"/>
    </xf>
    <xf numFmtId="10" fontId="7" fillId="0" borderId="0" xfId="3" applyNumberFormat="1" applyFont="1"/>
    <xf numFmtId="165" fontId="7" fillId="0" borderId="0" xfId="3" applyNumberFormat="1" applyFont="1" applyAlignment="1">
      <alignment horizontal="right"/>
    </xf>
    <xf numFmtId="0" fontId="7" fillId="0" borderId="0" xfId="0" applyFont="1" applyAlignment="1">
      <alignment horizontal="right"/>
    </xf>
    <xf numFmtId="10" fontId="7" fillId="0" borderId="1" xfId="3" applyNumberFormat="1" applyFont="1" applyBorder="1"/>
    <xf numFmtId="165" fontId="7" fillId="0" borderId="1" xfId="3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168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64" fontId="8" fillId="0" borderId="0" xfId="1" applyNumberFormat="1" applyFont="1" applyFill="1" applyBorder="1"/>
    <xf numFmtId="168" fontId="8" fillId="0" borderId="0" xfId="0" applyNumberFormat="1" applyFont="1"/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169" fontId="8" fillId="0" borderId="0" xfId="1" applyNumberFormat="1" applyFont="1" applyFill="1" applyBorder="1" applyAlignment="1">
      <alignment horizontal="center"/>
    </xf>
    <xf numFmtId="164" fontId="8" fillId="0" borderId="0" xfId="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169" fontId="8" fillId="0" borderId="2" xfId="1" applyNumberFormat="1" applyFont="1" applyFill="1" applyBorder="1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169" fontId="8" fillId="0" borderId="4" xfId="1" applyNumberFormat="1" applyFont="1" applyFill="1" applyBorder="1" applyAlignment="1">
      <alignment horizontal="center"/>
    </xf>
    <xf numFmtId="164" fontId="8" fillId="0" borderId="5" xfId="1" applyNumberFormat="1" applyFont="1" applyFill="1" applyBorder="1" applyAlignment="1">
      <alignment horizontal="center"/>
    </xf>
    <xf numFmtId="0" fontId="8" fillId="0" borderId="0" xfId="0" applyFont="1"/>
    <xf numFmtId="0" fontId="9" fillId="0" borderId="1" xfId="0" applyFont="1" applyBorder="1"/>
    <xf numFmtId="0" fontId="8" fillId="0" borderId="1" xfId="0" applyFont="1" applyBorder="1"/>
    <xf numFmtId="168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164" fontId="8" fillId="0" borderId="2" xfId="1" applyNumberFormat="1" applyFont="1" applyFill="1" applyBorder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164" fontId="8" fillId="0" borderId="1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164" fontId="8" fillId="0" borderId="5" xfId="1" applyNumberFormat="1" applyFont="1" applyFill="1" applyBorder="1"/>
    <xf numFmtId="0" fontId="11" fillId="0" borderId="0" xfId="0" applyFont="1"/>
    <xf numFmtId="169" fontId="11" fillId="0" borderId="0" xfId="1" applyNumberFormat="1" applyFont="1" applyFill="1" applyBorder="1" applyAlignment="1">
      <alignment horizontal="center"/>
    </xf>
    <xf numFmtId="169" fontId="11" fillId="0" borderId="2" xfId="1" applyNumberFormat="1" applyFont="1" applyFill="1" applyBorder="1" applyAlignment="1">
      <alignment horizontal="center"/>
    </xf>
    <xf numFmtId="169" fontId="11" fillId="0" borderId="4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37" fontId="11" fillId="0" borderId="0" xfId="0" applyNumberFormat="1" applyFont="1" applyAlignment="1">
      <alignment wrapText="1"/>
    </xf>
    <xf numFmtId="0" fontId="11" fillId="0" borderId="3" xfId="0" applyFont="1" applyBorder="1" applyAlignment="1">
      <alignment horizontal="left" wrapText="1"/>
    </xf>
    <xf numFmtId="0" fontId="12" fillId="0" borderId="0" xfId="0" applyFont="1" applyAlignment="1">
      <alignment wrapText="1"/>
    </xf>
    <xf numFmtId="0" fontId="11" fillId="2" borderId="0" xfId="0" applyFont="1" applyFill="1" applyAlignment="1">
      <alignment wrapText="1"/>
    </xf>
    <xf numFmtId="169" fontId="8" fillId="0" borderId="1" xfId="1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69" fontId="11" fillId="0" borderId="6" xfId="1" applyNumberFormat="1" applyFont="1" applyFill="1" applyBorder="1" applyAlignment="1">
      <alignment horizontal="center"/>
    </xf>
    <xf numFmtId="164" fontId="11" fillId="0" borderId="7" xfId="1" applyNumberFormat="1" applyFont="1" applyFill="1" applyBorder="1" applyAlignment="1">
      <alignment horizontal="center"/>
    </xf>
    <xf numFmtId="164" fontId="11" fillId="0" borderId="8" xfId="1" applyNumberFormat="1" applyFont="1" applyFill="1" applyBorder="1" applyAlignment="1">
      <alignment horizontal="center"/>
    </xf>
    <xf numFmtId="164" fontId="11" fillId="0" borderId="9" xfId="1" applyNumberFormat="1" applyFont="1" applyFill="1" applyBorder="1" applyAlignment="1">
      <alignment horizontal="center"/>
    </xf>
    <xf numFmtId="164" fontId="11" fillId="0" borderId="7" xfId="1" applyNumberFormat="1" applyFont="1" applyFill="1" applyBorder="1"/>
    <xf numFmtId="169" fontId="12" fillId="0" borderId="10" xfId="1" applyNumberFormat="1" applyFont="1" applyFill="1" applyBorder="1" applyAlignment="1">
      <alignment wrapText="1"/>
    </xf>
    <xf numFmtId="169" fontId="11" fillId="0" borderId="6" xfId="1" applyNumberFormat="1" applyFont="1" applyFill="1" applyBorder="1" applyAlignment="1">
      <alignment wrapText="1"/>
    </xf>
    <xf numFmtId="169" fontId="11" fillId="0" borderId="11" xfId="1" applyNumberFormat="1" applyFont="1" applyFill="1" applyBorder="1" applyAlignment="1">
      <alignment wrapText="1"/>
    </xf>
    <xf numFmtId="169" fontId="11" fillId="0" borderId="12" xfId="1" applyNumberFormat="1" applyFont="1" applyFill="1" applyBorder="1" applyAlignment="1">
      <alignment wrapText="1"/>
    </xf>
    <xf numFmtId="169" fontId="11" fillId="0" borderId="6" xfId="1" applyNumberFormat="1" applyFont="1" applyFill="1" applyBorder="1" applyAlignment="1">
      <alignment horizontal="center" vertical="center" wrapText="1"/>
    </xf>
    <xf numFmtId="169" fontId="11" fillId="0" borderId="12" xfId="1" applyNumberFormat="1" applyFont="1" applyFill="1" applyBorder="1" applyAlignment="1">
      <alignment horizontal="left" wrapText="1"/>
    </xf>
    <xf numFmtId="169" fontId="11" fillId="0" borderId="6" xfId="1" applyNumberFormat="1" applyFont="1" applyFill="1" applyBorder="1"/>
    <xf numFmtId="169" fontId="12" fillId="0" borderId="12" xfId="1" applyNumberFormat="1" applyFont="1" applyFill="1" applyBorder="1" applyAlignment="1">
      <alignment wrapText="1"/>
    </xf>
    <xf numFmtId="169" fontId="12" fillId="0" borderId="6" xfId="1" applyNumberFormat="1" applyFont="1" applyFill="1" applyBorder="1" applyAlignment="1">
      <alignment wrapText="1"/>
    </xf>
    <xf numFmtId="169" fontId="12" fillId="0" borderId="10" xfId="1" applyNumberFormat="1" applyFont="1" applyFill="1" applyBorder="1" applyAlignment="1">
      <alignment horizontal="left" wrapText="1"/>
    </xf>
    <xf numFmtId="169" fontId="12" fillId="0" borderId="1" xfId="1" applyNumberFormat="1" applyFont="1" applyFill="1" applyBorder="1" applyAlignment="1">
      <alignment wrapText="1"/>
    </xf>
    <xf numFmtId="169" fontId="11" fillId="0" borderId="0" xfId="1" applyNumberFormat="1" applyFont="1" applyFill="1" applyBorder="1" applyAlignment="1">
      <alignment wrapText="1"/>
    </xf>
    <xf numFmtId="169" fontId="11" fillId="0" borderId="2" xfId="1" applyNumberFormat="1" applyFont="1" applyFill="1" applyBorder="1" applyAlignment="1">
      <alignment wrapText="1"/>
    </xf>
    <xf numFmtId="169" fontId="11" fillId="0" borderId="4" xfId="1" applyNumberFormat="1" applyFont="1" applyFill="1" applyBorder="1" applyAlignment="1">
      <alignment wrapText="1"/>
    </xf>
    <xf numFmtId="169" fontId="11" fillId="0" borderId="0" xfId="1" applyNumberFormat="1" applyFont="1" applyFill="1" applyBorder="1" applyAlignment="1">
      <alignment horizontal="center" vertical="center" wrapText="1"/>
    </xf>
    <xf numFmtId="169" fontId="11" fillId="0" borderId="4" xfId="1" applyNumberFormat="1" applyFont="1" applyFill="1" applyBorder="1" applyAlignment="1">
      <alignment horizontal="left" wrapText="1"/>
    </xf>
    <xf numFmtId="169" fontId="11" fillId="0" borderId="0" xfId="1" applyNumberFormat="1" applyFont="1" applyFill="1" applyBorder="1"/>
    <xf numFmtId="169" fontId="12" fillId="0" borderId="4" xfId="1" applyNumberFormat="1" applyFont="1" applyFill="1" applyBorder="1" applyAlignment="1">
      <alignment wrapText="1"/>
    </xf>
    <xf numFmtId="169" fontId="12" fillId="0" borderId="0" xfId="1" applyNumberFormat="1" applyFont="1" applyFill="1" applyBorder="1" applyAlignment="1">
      <alignment wrapText="1"/>
    </xf>
    <xf numFmtId="169" fontId="12" fillId="0" borderId="1" xfId="1" applyNumberFormat="1" applyFont="1" applyFill="1" applyBorder="1" applyAlignment="1">
      <alignment horizontal="left" wrapText="1"/>
    </xf>
    <xf numFmtId="169" fontId="11" fillId="0" borderId="1" xfId="1" applyNumberFormat="1" applyFont="1" applyFill="1" applyBorder="1" applyAlignment="1">
      <alignment horizontal="center"/>
    </xf>
    <xf numFmtId="169" fontId="11" fillId="0" borderId="1" xfId="1" applyNumberFormat="1" applyFont="1" applyFill="1" applyBorder="1"/>
    <xf numFmtId="169" fontId="11" fillId="0" borderId="0" xfId="1" applyNumberFormat="1" applyFont="1" applyFill="1" applyBorder="1" applyAlignment="1">
      <alignment horizontal="center" vertical="center"/>
    </xf>
    <xf numFmtId="169" fontId="11" fillId="0" borderId="0" xfId="1" applyNumberFormat="1" applyFont="1" applyFill="1" applyBorder="1" applyAlignment="1"/>
    <xf numFmtId="169" fontId="12" fillId="0" borderId="1" xfId="1" applyNumberFormat="1" applyFont="1" applyFill="1" applyBorder="1"/>
    <xf numFmtId="169" fontId="11" fillId="0" borderId="4" xfId="1" applyNumberFormat="1" applyFont="1" applyFill="1" applyBorder="1"/>
    <xf numFmtId="169" fontId="12" fillId="0" borderId="1" xfId="1" applyNumberFormat="1" applyFont="1" applyFill="1" applyBorder="1" applyAlignment="1">
      <alignment horizontal="left"/>
    </xf>
    <xf numFmtId="169" fontId="11" fillId="0" borderId="2" xfId="1" applyNumberFormat="1" applyFont="1" applyFill="1" applyBorder="1"/>
    <xf numFmtId="0" fontId="11" fillId="0" borderId="0" xfId="0" applyFont="1" applyAlignment="1">
      <alignment horizontal="right" wrapText="1"/>
    </xf>
    <xf numFmtId="169" fontId="11" fillId="0" borderId="0" xfId="1" applyNumberFormat="1" applyFont="1" applyFill="1" applyBorder="1" applyAlignment="1">
      <alignment horizontal="right"/>
    </xf>
    <xf numFmtId="0" fontId="11" fillId="3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167" fontId="11" fillId="0" borderId="1" xfId="0" applyNumberFormat="1" applyFont="1" applyBorder="1" applyAlignment="1">
      <alignment horizontal="right"/>
    </xf>
    <xf numFmtId="43" fontId="11" fillId="0" borderId="1" xfId="1" applyFont="1" applyFill="1" applyBorder="1" applyAlignment="1">
      <alignment wrapText="1"/>
    </xf>
    <xf numFmtId="164" fontId="11" fillId="0" borderId="0" xfId="1" applyNumberFormat="1" applyFont="1" applyFill="1" applyBorder="1" applyAlignment="1">
      <alignment horizontal="center"/>
    </xf>
    <xf numFmtId="0" fontId="12" fillId="5" borderId="13" xfId="0" applyFont="1" applyFill="1" applyBorder="1" applyAlignment="1">
      <alignment wrapText="1"/>
    </xf>
    <xf numFmtId="169" fontId="12" fillId="0" borderId="14" xfId="1" applyNumberFormat="1" applyFont="1" applyFill="1" applyBorder="1" applyAlignment="1">
      <alignment wrapText="1"/>
    </xf>
    <xf numFmtId="169" fontId="12" fillId="0" borderId="14" xfId="1" applyNumberFormat="1" applyFont="1" applyFill="1" applyBorder="1" applyAlignment="1">
      <alignment horizontal="center"/>
    </xf>
    <xf numFmtId="164" fontId="12" fillId="0" borderId="16" xfId="1" applyNumberFormat="1" applyFont="1" applyFill="1" applyBorder="1" applyAlignment="1">
      <alignment horizontal="center"/>
    </xf>
    <xf numFmtId="0" fontId="12" fillId="6" borderId="13" xfId="0" applyFont="1" applyFill="1" applyBorder="1" applyAlignment="1">
      <alignment wrapText="1"/>
    </xf>
    <xf numFmtId="169" fontId="12" fillId="0" borderId="14" xfId="1" applyNumberFormat="1" applyFont="1" applyFill="1" applyBorder="1" applyAlignment="1"/>
    <xf numFmtId="0" fontId="12" fillId="3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169" fontId="12" fillId="0" borderId="14" xfId="1" applyNumberFormat="1" applyFont="1" applyFill="1" applyBorder="1" applyAlignment="1">
      <alignment horizontal="left" wrapText="1"/>
    </xf>
    <xf numFmtId="0" fontId="12" fillId="2" borderId="17" xfId="0" applyFont="1" applyFill="1" applyBorder="1" applyAlignment="1">
      <alignment wrapText="1"/>
    </xf>
    <xf numFmtId="169" fontId="12" fillId="0" borderId="18" xfId="1" applyNumberFormat="1" applyFont="1" applyFill="1" applyBorder="1" applyAlignment="1">
      <alignment wrapText="1"/>
    </xf>
    <xf numFmtId="169" fontId="12" fillId="0" borderId="18" xfId="1" applyNumberFormat="1" applyFont="1" applyFill="1" applyBorder="1"/>
    <xf numFmtId="0" fontId="11" fillId="3" borderId="20" xfId="0" applyFont="1" applyFill="1" applyBorder="1" applyAlignment="1">
      <alignment wrapText="1"/>
    </xf>
    <xf numFmtId="169" fontId="11" fillId="0" borderId="21" xfId="1" applyNumberFormat="1" applyFont="1" applyFill="1" applyBorder="1" applyAlignment="1">
      <alignment wrapText="1"/>
    </xf>
    <xf numFmtId="169" fontId="11" fillId="0" borderId="21" xfId="1" applyNumberFormat="1" applyFont="1" applyFill="1" applyBorder="1" applyAlignment="1">
      <alignment horizontal="center"/>
    </xf>
    <xf numFmtId="0" fontId="11" fillId="3" borderId="23" xfId="0" applyFont="1" applyFill="1" applyBorder="1" applyAlignment="1">
      <alignment wrapText="1"/>
    </xf>
    <xf numFmtId="43" fontId="11" fillId="0" borderId="10" xfId="1" applyFont="1" applyFill="1" applyBorder="1" applyAlignment="1">
      <alignment wrapText="1"/>
    </xf>
    <xf numFmtId="164" fontId="11" fillId="0" borderId="21" xfId="1" applyNumberFormat="1" applyFont="1" applyFill="1" applyBorder="1" applyAlignment="1">
      <alignment horizontal="center"/>
    </xf>
    <xf numFmtId="164" fontId="11" fillId="0" borderId="6" xfId="1" applyNumberFormat="1" applyFont="1" applyFill="1" applyBorder="1" applyAlignment="1">
      <alignment horizontal="center"/>
    </xf>
    <xf numFmtId="164" fontId="12" fillId="0" borderId="14" xfId="1" applyNumberFormat="1" applyFont="1" applyFill="1" applyBorder="1" applyAlignment="1">
      <alignment horizontal="center"/>
    </xf>
    <xf numFmtId="164" fontId="11" fillId="0" borderId="0" xfId="1" applyNumberFormat="1" applyFont="1" applyFill="1" applyBorder="1" applyAlignment="1">
      <alignment horizontal="right"/>
    </xf>
    <xf numFmtId="164" fontId="12" fillId="0" borderId="18" xfId="1" applyNumberFormat="1" applyFont="1" applyFill="1" applyBorder="1"/>
    <xf numFmtId="164" fontId="12" fillId="0" borderId="14" xfId="1" applyNumberFormat="1" applyFont="1" applyFill="1" applyBorder="1" applyAlignment="1">
      <alignment wrapText="1"/>
    </xf>
    <xf numFmtId="164" fontId="11" fillId="0" borderId="1" xfId="1" applyNumberFormat="1" applyFont="1" applyFill="1" applyBorder="1" applyAlignment="1">
      <alignment horizontal="right"/>
    </xf>
    <xf numFmtId="164" fontId="11" fillId="0" borderId="1" xfId="1" applyNumberFormat="1" applyFont="1" applyFill="1" applyBorder="1" applyAlignment="1">
      <alignment wrapText="1"/>
    </xf>
    <xf numFmtId="164" fontId="11" fillId="0" borderId="22" xfId="1" applyNumberFormat="1" applyFont="1" applyFill="1" applyBorder="1" applyAlignment="1">
      <alignment wrapText="1"/>
    </xf>
    <xf numFmtId="164" fontId="11" fillId="0" borderId="10" xfId="1" applyNumberFormat="1" applyFont="1" applyFill="1" applyBorder="1" applyAlignment="1">
      <alignment wrapText="1"/>
    </xf>
    <xf numFmtId="164" fontId="12" fillId="0" borderId="15" xfId="1" applyNumberFormat="1" applyFont="1" applyFill="1" applyBorder="1" applyAlignment="1">
      <alignment wrapText="1"/>
    </xf>
    <xf numFmtId="164" fontId="12" fillId="0" borderId="19" xfId="1" applyNumberFormat="1" applyFont="1" applyFill="1" applyBorder="1" applyAlignment="1">
      <alignment wrapText="1"/>
    </xf>
    <xf numFmtId="164" fontId="12" fillId="0" borderId="15" xfId="1" applyNumberFormat="1" applyFont="1" applyFill="1" applyBorder="1" applyAlignment="1">
      <alignment horizontal="left" wrapText="1"/>
    </xf>
    <xf numFmtId="169" fontId="12" fillId="0" borderId="24" xfId="1" applyNumberFormat="1" applyFont="1" applyFill="1" applyBorder="1" applyAlignment="1">
      <alignment horizontal="right"/>
    </xf>
    <xf numFmtId="169" fontId="12" fillId="0" borderId="24" xfId="1" applyNumberFormat="1" applyFont="1" applyFill="1" applyBorder="1" applyAlignment="1">
      <alignment horizontal="center"/>
    </xf>
    <xf numFmtId="164" fontId="12" fillId="0" borderId="2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center"/>
    </xf>
    <xf numFmtId="169" fontId="12" fillId="0" borderId="24" xfId="1" applyNumberFormat="1" applyFont="1" applyFill="1" applyBorder="1"/>
    <xf numFmtId="169" fontId="12" fillId="0" borderId="24" xfId="1" applyNumberFormat="1" applyFont="1" applyFill="1" applyBorder="1" applyAlignment="1"/>
    <xf numFmtId="169" fontId="12" fillId="0" borderId="25" xfId="1" applyNumberFormat="1" applyFont="1" applyFill="1" applyBorder="1" applyAlignment="1"/>
    <xf numFmtId="164" fontId="12" fillId="0" borderId="2" xfId="1" applyNumberFormat="1" applyFont="1" applyFill="1" applyBorder="1"/>
    <xf numFmtId="164" fontId="12" fillId="0" borderId="26" xfId="1" applyNumberFormat="1" applyFont="1" applyFill="1" applyBorder="1" applyAlignment="1">
      <alignment wrapText="1"/>
    </xf>
    <xf numFmtId="0" fontId="12" fillId="2" borderId="13" xfId="0" applyFont="1" applyFill="1" applyBorder="1" applyAlignment="1">
      <alignment horizontal="left" wrapText="1"/>
    </xf>
    <xf numFmtId="0" fontId="12" fillId="2" borderId="13" xfId="0" applyFont="1" applyFill="1" applyBorder="1" applyAlignment="1">
      <alignment wrapText="1"/>
    </xf>
    <xf numFmtId="0" fontId="11" fillId="8" borderId="0" xfId="0" applyFont="1" applyFill="1" applyAlignment="1">
      <alignment wrapText="1"/>
    </xf>
    <xf numFmtId="0" fontId="12" fillId="8" borderId="13" xfId="0" applyFont="1" applyFill="1" applyBorder="1" applyAlignment="1">
      <alignment wrapText="1"/>
    </xf>
    <xf numFmtId="164" fontId="11" fillId="0" borderId="0" xfId="1" applyNumberFormat="1" applyFont="1" applyBorder="1"/>
    <xf numFmtId="169" fontId="11" fillId="0" borderId="0" xfId="1" applyNumberFormat="1" applyFont="1" applyBorder="1"/>
    <xf numFmtId="169" fontId="12" fillId="0" borderId="0" xfId="1" applyNumberFormat="1" applyFont="1" applyBorder="1"/>
    <xf numFmtId="164" fontId="12" fillId="0" borderId="0" xfId="1" applyNumberFormat="1" applyFont="1" applyBorder="1"/>
    <xf numFmtId="0" fontId="11" fillId="0" borderId="0" xfId="0" applyFont="1" applyAlignment="1">
      <alignment horizontal="right"/>
    </xf>
    <xf numFmtId="164" fontId="11" fillId="0" borderId="0" xfId="0" applyNumberFormat="1" applyFont="1"/>
    <xf numFmtId="0" fontId="14" fillId="6" borderId="13" xfId="0" applyFont="1" applyFill="1" applyBorder="1" applyAlignment="1">
      <alignment wrapText="1"/>
    </xf>
    <xf numFmtId="0" fontId="12" fillId="0" borderId="0" xfId="0" applyFont="1"/>
    <xf numFmtId="0" fontId="12" fillId="0" borderId="1" xfId="0" applyFont="1" applyBorder="1"/>
    <xf numFmtId="164" fontId="11" fillId="0" borderId="1" xfId="1" applyNumberFormat="1" applyFont="1" applyFill="1" applyBorder="1" applyAlignment="1">
      <alignment horizontal="center"/>
    </xf>
    <xf numFmtId="164" fontId="11" fillId="0" borderId="1" xfId="0" applyNumberFormat="1" applyFont="1" applyBorder="1"/>
    <xf numFmtId="0" fontId="11" fillId="0" borderId="1" xfId="0" applyFont="1" applyBorder="1"/>
    <xf numFmtId="0" fontId="0" fillId="0" borderId="1" xfId="0" applyBorder="1"/>
    <xf numFmtId="0" fontId="15" fillId="0" borderId="0" xfId="0" applyFont="1"/>
    <xf numFmtId="0" fontId="15" fillId="0" borderId="1" xfId="0" applyFont="1" applyBorder="1"/>
    <xf numFmtId="0" fontId="11" fillId="0" borderId="2" xfId="0" applyFont="1" applyBorder="1"/>
    <xf numFmtId="164" fontId="11" fillId="0" borderId="2" xfId="1" applyNumberFormat="1" applyFont="1" applyFill="1" applyBorder="1" applyAlignment="1">
      <alignment horizontal="center"/>
    </xf>
    <xf numFmtId="0" fontId="16" fillId="0" borderId="0" xfId="0" applyFont="1"/>
    <xf numFmtId="164" fontId="11" fillId="0" borderId="1" xfId="1" applyNumberFormat="1" applyFont="1" applyFill="1" applyBorder="1"/>
    <xf numFmtId="37" fontId="17" fillId="0" borderId="0" xfId="0" applyNumberFormat="1" applyFont="1"/>
    <xf numFmtId="37" fontId="18" fillId="0" borderId="0" xfId="0" applyNumberFormat="1" applyFont="1"/>
    <xf numFmtId="37" fontId="19" fillId="0" borderId="0" xfId="0" applyNumberFormat="1" applyFont="1"/>
    <xf numFmtId="37" fontId="19" fillId="0" borderId="0" xfId="0" applyNumberFormat="1" applyFont="1" applyAlignment="1">
      <alignment horizontal="center"/>
    </xf>
    <xf numFmtId="37" fontId="19" fillId="3" borderId="0" xfId="0" applyNumberFormat="1" applyFont="1" applyFill="1" applyAlignment="1">
      <alignment horizontal="centerContinuous"/>
    </xf>
    <xf numFmtId="37" fontId="17" fillId="3" borderId="0" xfId="0" applyNumberFormat="1" applyFont="1" applyFill="1" applyAlignment="1">
      <alignment horizontal="centerContinuous"/>
    </xf>
    <xf numFmtId="37" fontId="19" fillId="3" borderId="0" xfId="0" applyNumberFormat="1" applyFont="1" applyFill="1" applyAlignment="1">
      <alignment horizontal="center"/>
    </xf>
    <xf numFmtId="37" fontId="19" fillId="4" borderId="0" xfId="0" applyNumberFormat="1" applyFont="1" applyFill="1" applyAlignment="1">
      <alignment horizontal="center"/>
    </xf>
    <xf numFmtId="37" fontId="19" fillId="2" borderId="0" xfId="0" applyNumberFormat="1" applyFont="1" applyFill="1"/>
    <xf numFmtId="37" fontId="19" fillId="2" borderId="0" xfId="0" applyNumberFormat="1" applyFont="1" applyFill="1" applyAlignment="1">
      <alignment horizontal="center"/>
    </xf>
    <xf numFmtId="37" fontId="19" fillId="4" borderId="0" xfId="0" applyNumberFormat="1" applyFont="1" applyFill="1"/>
    <xf numFmtId="37" fontId="19" fillId="8" borderId="0" xfId="0" applyNumberFormat="1" applyFont="1" applyFill="1" applyAlignment="1">
      <alignment horizontal="center"/>
    </xf>
    <xf numFmtId="37" fontId="19" fillId="8" borderId="0" xfId="0" quotePrefix="1" applyNumberFormat="1" applyFont="1" applyFill="1" applyAlignment="1">
      <alignment horizontal="center"/>
    </xf>
    <xf numFmtId="37" fontId="19" fillId="8" borderId="0" xfId="0" quotePrefix="1" applyNumberFormat="1" applyFont="1" applyFill="1" applyAlignment="1">
      <alignment horizontal="centerContinuous"/>
    </xf>
    <xf numFmtId="0" fontId="11" fillId="8" borderId="0" xfId="0" applyFont="1" applyFill="1"/>
    <xf numFmtId="37" fontId="17" fillId="8" borderId="0" xfId="0" applyNumberFormat="1" applyFont="1" applyFill="1"/>
    <xf numFmtId="37" fontId="19" fillId="8" borderId="0" xfId="0" applyNumberFormat="1" applyFont="1" applyFill="1" applyAlignment="1">
      <alignment horizontal="centerContinuous"/>
    </xf>
    <xf numFmtId="37" fontId="17" fillId="7" borderId="0" xfId="0" applyNumberFormat="1" applyFont="1" applyFill="1"/>
    <xf numFmtId="37" fontId="19" fillId="7" borderId="0" xfId="0" applyNumberFormat="1" applyFont="1" applyFill="1" applyAlignment="1">
      <alignment horizontal="center"/>
    </xf>
    <xf numFmtId="37" fontId="18" fillId="5" borderId="0" xfId="0" applyNumberFormat="1" applyFont="1" applyFill="1"/>
    <xf numFmtId="37" fontId="19" fillId="5" borderId="0" xfId="0" applyNumberFormat="1" applyFont="1" applyFill="1" applyAlignment="1">
      <alignment horizontal="center"/>
    </xf>
    <xf numFmtId="0" fontId="11" fillId="5" borderId="0" xfId="0" applyFont="1" applyFill="1"/>
    <xf numFmtId="37" fontId="17" fillId="0" borderId="2" xfId="0" applyNumberFormat="1" applyFont="1" applyBorder="1"/>
    <xf numFmtId="37" fontId="17" fillId="0" borderId="1" xfId="0" applyNumberFormat="1" applyFont="1" applyBorder="1"/>
    <xf numFmtId="37" fontId="19" fillId="3" borderId="1" xfId="0" applyNumberFormat="1" applyFont="1" applyFill="1" applyBorder="1" applyAlignment="1">
      <alignment horizontal="center"/>
    </xf>
    <xf numFmtId="37" fontId="19" fillId="4" borderId="1" xfId="0" applyNumberFormat="1" applyFont="1" applyFill="1" applyBorder="1" applyAlignment="1">
      <alignment horizontal="center"/>
    </xf>
    <xf numFmtId="37" fontId="19" fillId="0" borderId="1" xfId="0" applyNumberFormat="1" applyFont="1" applyBorder="1"/>
    <xf numFmtId="37" fontId="19" fillId="2" borderId="1" xfId="0" applyNumberFormat="1" applyFont="1" applyFill="1" applyBorder="1" applyAlignment="1">
      <alignment horizontal="center"/>
    </xf>
    <xf numFmtId="37" fontId="19" fillId="0" borderId="1" xfId="0" applyNumberFormat="1" applyFont="1" applyBorder="1" applyAlignment="1">
      <alignment horizontal="center"/>
    </xf>
    <xf numFmtId="37" fontId="19" fillId="8" borderId="1" xfId="0" applyNumberFormat="1" applyFont="1" applyFill="1" applyBorder="1" applyAlignment="1">
      <alignment horizontal="center"/>
    </xf>
    <xf numFmtId="37" fontId="19" fillId="7" borderId="1" xfId="0" applyNumberFormat="1" applyFont="1" applyFill="1" applyBorder="1" applyAlignment="1">
      <alignment horizontal="center"/>
    </xf>
    <xf numFmtId="37" fontId="19" fillId="5" borderId="1" xfId="0" applyNumberFormat="1" applyFont="1" applyFill="1" applyBorder="1" applyAlignment="1">
      <alignment horizontal="center"/>
    </xf>
    <xf numFmtId="37" fontId="17" fillId="0" borderId="20" xfId="0" applyNumberFormat="1" applyFont="1" applyBorder="1"/>
    <xf numFmtId="37" fontId="17" fillId="0" borderId="21" xfId="0" applyNumberFormat="1" applyFont="1" applyBorder="1"/>
    <xf numFmtId="37" fontId="17" fillId="0" borderId="27" xfId="0" applyNumberFormat="1" applyFont="1" applyBorder="1"/>
    <xf numFmtId="37" fontId="18" fillId="0" borderId="22" xfId="0" applyNumberFormat="1" applyFont="1" applyBorder="1"/>
    <xf numFmtId="37" fontId="17" fillId="5" borderId="0" xfId="0" applyNumberFormat="1" applyFont="1" applyFill="1"/>
    <xf numFmtId="37" fontId="11" fillId="0" borderId="0" xfId="0" applyNumberFormat="1" applyFont="1"/>
    <xf numFmtId="0" fontId="12" fillId="0" borderId="0" xfId="0" applyFont="1" applyAlignment="1">
      <alignment horizontal="left"/>
    </xf>
    <xf numFmtId="37" fontId="17" fillId="3" borderId="13" xfId="0" applyNumberFormat="1" applyFont="1" applyFill="1" applyBorder="1"/>
    <xf numFmtId="37" fontId="17" fillId="3" borderId="14" xfId="0" applyNumberFormat="1" applyFont="1" applyFill="1" applyBorder="1"/>
    <xf numFmtId="37" fontId="19" fillId="3" borderId="14" xfId="0" applyNumberFormat="1" applyFont="1" applyFill="1" applyBorder="1" applyAlignment="1">
      <alignment horizontal="center"/>
    </xf>
    <xf numFmtId="37" fontId="19" fillId="3" borderId="15" xfId="0" applyNumberFormat="1" applyFont="1" applyFill="1" applyBorder="1" applyAlignment="1">
      <alignment horizontal="center"/>
    </xf>
    <xf numFmtId="37" fontId="17" fillId="0" borderId="14" xfId="0" applyNumberFormat="1" applyFont="1" applyBorder="1"/>
    <xf numFmtId="37" fontId="17" fillId="0" borderId="16" xfId="0" applyNumberFormat="1" applyFont="1" applyBorder="1"/>
    <xf numFmtId="37" fontId="19" fillId="3" borderId="6" xfId="0" applyNumberFormat="1" applyFont="1" applyFill="1" applyBorder="1" applyAlignment="1">
      <alignment horizontal="center"/>
    </xf>
    <xf numFmtId="37" fontId="19" fillId="3" borderId="10" xfId="0" applyNumberFormat="1" applyFont="1" applyFill="1" applyBorder="1" applyAlignment="1">
      <alignment horizontal="center"/>
    </xf>
    <xf numFmtId="37" fontId="17" fillId="0" borderId="6" xfId="0" applyNumberFormat="1" applyFont="1" applyBorder="1"/>
    <xf numFmtId="37" fontId="19" fillId="5" borderId="0" xfId="0" applyNumberFormat="1" applyFont="1" applyFill="1"/>
    <xf numFmtId="37" fontId="19" fillId="5" borderId="20" xfId="0" applyNumberFormat="1" applyFont="1" applyFill="1" applyBorder="1" applyAlignment="1">
      <alignment horizontal="center"/>
    </xf>
    <xf numFmtId="37" fontId="19" fillId="5" borderId="21" xfId="0" applyNumberFormat="1" applyFont="1" applyFill="1" applyBorder="1" applyAlignment="1">
      <alignment horizontal="center"/>
    </xf>
    <xf numFmtId="37" fontId="19" fillId="5" borderId="22" xfId="0" applyNumberFormat="1" applyFont="1" applyFill="1" applyBorder="1" applyAlignment="1">
      <alignment horizontal="center"/>
    </xf>
    <xf numFmtId="37" fontId="17" fillId="3" borderId="23" xfId="0" applyNumberFormat="1" applyFont="1" applyFill="1" applyBorder="1"/>
    <xf numFmtId="37" fontId="17" fillId="3" borderId="6" xfId="0" applyNumberFormat="1" applyFont="1" applyFill="1" applyBorder="1"/>
    <xf numFmtId="37" fontId="20" fillId="0" borderId="0" xfId="0" quotePrefix="1" applyNumberFormat="1" applyFont="1"/>
    <xf numFmtId="37" fontId="21" fillId="0" borderId="0" xfId="0" applyNumberFormat="1" applyFont="1"/>
    <xf numFmtId="0" fontId="22" fillId="0" borderId="0" xfId="0" applyFont="1"/>
    <xf numFmtId="37" fontId="22" fillId="0" borderId="0" xfId="0" applyNumberFormat="1" applyFont="1"/>
    <xf numFmtId="37" fontId="22" fillId="0" borderId="0" xfId="0" applyNumberFormat="1" applyFont="1" applyAlignment="1">
      <alignment horizontal="center"/>
    </xf>
    <xf numFmtId="5" fontId="22" fillId="0" borderId="0" xfId="0" applyNumberFormat="1" applyFont="1"/>
    <xf numFmtId="5" fontId="21" fillId="0" borderId="0" xfId="0" applyNumberFormat="1" applyFont="1"/>
    <xf numFmtId="166" fontId="22" fillId="0" borderId="29" xfId="0" applyNumberFormat="1" applyFont="1" applyBorder="1" applyAlignment="1">
      <alignment horizontal="center"/>
    </xf>
    <xf numFmtId="49" fontId="1" fillId="0" borderId="0" xfId="0" applyNumberFormat="1" applyFont="1"/>
    <xf numFmtId="37" fontId="22" fillId="0" borderId="1" xfId="0" applyNumberFormat="1" applyFont="1" applyBorder="1"/>
    <xf numFmtId="37" fontId="21" fillId="0" borderId="1" xfId="0" applyNumberFormat="1" applyFont="1" applyBorder="1"/>
    <xf numFmtId="37" fontId="22" fillId="0" borderId="1" xfId="0" applyNumberFormat="1" applyFont="1" applyBorder="1" applyAlignment="1">
      <alignment horizontal="center"/>
    </xf>
    <xf numFmtId="169" fontId="12" fillId="0" borderId="17" xfId="1" applyNumberFormat="1" applyFont="1" applyFill="1" applyBorder="1" applyAlignment="1"/>
    <xf numFmtId="164" fontId="12" fillId="0" borderId="30" xfId="1" applyNumberFormat="1" applyFont="1" applyFill="1" applyBorder="1" applyAlignment="1">
      <alignment horizontal="center"/>
    </xf>
    <xf numFmtId="167" fontId="11" fillId="0" borderId="0" xfId="0" applyNumberFormat="1" applyFont="1"/>
    <xf numFmtId="10" fontId="12" fillId="0" borderId="0" xfId="0" applyNumberFormat="1" applyFont="1"/>
    <xf numFmtId="5" fontId="12" fillId="0" borderId="0" xfId="0" applyNumberFormat="1" applyFont="1"/>
    <xf numFmtId="10" fontId="11" fillId="0" borderId="0" xfId="0" applyNumberFormat="1" applyFont="1"/>
    <xf numFmtId="10" fontId="11" fillId="0" borderId="1" xfId="0" applyNumberFormat="1" applyFont="1" applyBorder="1"/>
    <xf numFmtId="164" fontId="11" fillId="0" borderId="0" xfId="1" applyNumberFormat="1" applyFont="1"/>
    <xf numFmtId="0" fontId="12" fillId="0" borderId="2" xfId="0" applyFont="1" applyBorder="1"/>
    <xf numFmtId="164" fontId="11" fillId="0" borderId="2" xfId="1" applyNumberFormat="1" applyFont="1" applyBorder="1"/>
    <xf numFmtId="10" fontId="11" fillId="0" borderId="2" xfId="0" applyNumberFormat="1" applyFont="1" applyBorder="1"/>
    <xf numFmtId="164" fontId="12" fillId="0" borderId="0" xfId="1" applyNumberFormat="1" applyFont="1"/>
    <xf numFmtId="164" fontId="11" fillId="0" borderId="2" xfId="1" applyNumberFormat="1" applyFont="1" applyFill="1" applyBorder="1"/>
    <xf numFmtId="164" fontId="11" fillId="0" borderId="9" xfId="1" applyNumberFormat="1" applyFont="1" applyFill="1" applyBorder="1"/>
    <xf numFmtId="164" fontId="12" fillId="0" borderId="0" xfId="1" applyNumberFormat="1" applyFont="1" applyFill="1" applyBorder="1"/>
    <xf numFmtId="164" fontId="1" fillId="0" borderId="0" xfId="1" applyNumberFormat="1" applyFont="1" applyFill="1"/>
    <xf numFmtId="164" fontId="7" fillId="0" borderId="0" xfId="1" applyNumberFormat="1" applyFont="1" applyFill="1"/>
    <xf numFmtId="164" fontId="0" fillId="0" borderId="0" xfId="1" applyNumberFormat="1" applyFont="1" applyFill="1"/>
    <xf numFmtId="169" fontId="8" fillId="0" borderId="1" xfId="0" applyNumberFormat="1" applyFont="1" applyBorder="1" applyAlignment="1">
      <alignment horizontal="center"/>
    </xf>
    <xf numFmtId="169" fontId="8" fillId="0" borderId="2" xfId="0" applyNumberFormat="1" applyFont="1" applyBorder="1" applyAlignment="1">
      <alignment horizontal="center"/>
    </xf>
    <xf numFmtId="169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 vertical="center"/>
    </xf>
    <xf numFmtId="169" fontId="9" fillId="0" borderId="0" xfId="0" applyNumberFormat="1" applyFont="1"/>
    <xf numFmtId="169" fontId="8" fillId="0" borderId="1" xfId="1" applyNumberFormat="1" applyFont="1" applyFill="1" applyBorder="1"/>
    <xf numFmtId="169" fontId="8" fillId="0" borderId="0" xfId="0" applyNumberFormat="1" applyFont="1"/>
    <xf numFmtId="169" fontId="8" fillId="0" borderId="4" xfId="0" applyNumberFormat="1" applyFont="1" applyBorder="1"/>
    <xf numFmtId="169" fontId="1" fillId="0" borderId="0" xfId="0" applyNumberFormat="1" applyFont="1"/>
    <xf numFmtId="169" fontId="8" fillId="0" borderId="2" xfId="0" applyNumberFormat="1" applyFont="1" applyBorder="1"/>
    <xf numFmtId="169" fontId="9" fillId="0" borderId="1" xfId="0" applyNumberFormat="1" applyFont="1" applyBorder="1" applyAlignment="1">
      <alignment horizontal="left"/>
    </xf>
    <xf numFmtId="164" fontId="8" fillId="0" borderId="1" xfId="0" applyNumberFormat="1" applyFont="1" applyBorder="1"/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/>
    <xf numFmtId="164" fontId="8" fillId="0" borderId="0" xfId="0" applyNumberFormat="1" applyFont="1"/>
    <xf numFmtId="164" fontId="1" fillId="0" borderId="0" xfId="0" applyNumberFormat="1" applyFont="1"/>
    <xf numFmtId="164" fontId="8" fillId="0" borderId="1" xfId="0" applyNumberFormat="1" applyFont="1" applyBorder="1" applyAlignment="1">
      <alignment horizontal="center"/>
    </xf>
    <xf numFmtId="168" fontId="11" fillId="0" borderId="0" xfId="0" applyNumberFormat="1" applyFont="1"/>
    <xf numFmtId="168" fontId="11" fillId="0" borderId="1" xfId="0" applyNumberFormat="1" applyFont="1" applyBorder="1"/>
    <xf numFmtId="10" fontId="11" fillId="0" borderId="0" xfId="3" applyNumberFormat="1" applyFont="1" applyFill="1" applyBorder="1"/>
    <xf numFmtId="10" fontId="11" fillId="0" borderId="1" xfId="3" applyNumberFormat="1" applyFont="1" applyFill="1" applyBorder="1"/>
    <xf numFmtId="9" fontId="11" fillId="0" borderId="0" xfId="3" applyFont="1" applyBorder="1"/>
    <xf numFmtId="164" fontId="3" fillId="0" borderId="0" xfId="1" applyNumberFormat="1" applyFont="1" applyFill="1"/>
    <xf numFmtId="164" fontId="3" fillId="0" borderId="1" xfId="1" applyNumberFormat="1" applyFont="1" applyFill="1" applyBorder="1"/>
    <xf numFmtId="164" fontId="11" fillId="0" borderId="1" xfId="1" applyNumberFormat="1" applyFont="1" applyBorder="1"/>
    <xf numFmtId="164" fontId="12" fillId="0" borderId="31" xfId="1" applyNumberFormat="1" applyFont="1" applyFill="1" applyBorder="1" applyAlignment="1">
      <alignment wrapText="1"/>
    </xf>
    <xf numFmtId="164" fontId="11" fillId="0" borderId="7" xfId="1" applyNumberFormat="1" applyFont="1" applyFill="1" applyBorder="1" applyAlignment="1">
      <alignment wrapText="1"/>
    </xf>
    <xf numFmtId="164" fontId="11" fillId="0" borderId="9" xfId="1" applyNumberFormat="1" applyFont="1" applyFill="1" applyBorder="1" applyAlignment="1">
      <alignment wrapText="1"/>
    </xf>
    <xf numFmtId="164" fontId="11" fillId="0" borderId="8" xfId="1" applyNumberFormat="1" applyFont="1" applyFill="1" applyBorder="1" applyAlignment="1">
      <alignment wrapText="1"/>
    </xf>
    <xf numFmtId="164" fontId="11" fillId="0" borderId="7" xfId="1" applyNumberFormat="1" applyFont="1" applyFill="1" applyBorder="1" applyAlignment="1">
      <alignment horizontal="center" vertical="center" wrapText="1"/>
    </xf>
    <xf numFmtId="164" fontId="11" fillId="0" borderId="8" xfId="1" applyNumberFormat="1" applyFont="1" applyFill="1" applyBorder="1" applyAlignment="1">
      <alignment horizontal="left" wrapText="1"/>
    </xf>
    <xf numFmtId="164" fontId="12" fillId="0" borderId="8" xfId="1" applyNumberFormat="1" applyFont="1" applyFill="1" applyBorder="1" applyAlignment="1">
      <alignment wrapText="1"/>
    </xf>
    <xf numFmtId="164" fontId="12" fillId="0" borderId="7" xfId="1" applyNumberFormat="1" applyFont="1" applyFill="1" applyBorder="1" applyAlignment="1">
      <alignment wrapText="1"/>
    </xf>
    <xf numFmtId="164" fontId="12" fillId="0" borderId="31" xfId="1" applyNumberFormat="1" applyFont="1" applyFill="1" applyBorder="1" applyAlignment="1">
      <alignment horizontal="left" wrapText="1"/>
    </xf>
    <xf numFmtId="164" fontId="11" fillId="0" borderId="31" xfId="1" applyNumberFormat="1" applyFont="1" applyFill="1" applyBorder="1"/>
    <xf numFmtId="164" fontId="11" fillId="0" borderId="7" xfId="1" applyNumberFormat="1" applyFont="1" applyFill="1" applyBorder="1" applyAlignment="1">
      <alignment horizontal="center" vertical="center"/>
    </xf>
    <xf numFmtId="164" fontId="12" fillId="0" borderId="31" xfId="1" applyNumberFormat="1" applyFont="1" applyFill="1" applyBorder="1"/>
    <xf numFmtId="164" fontId="11" fillId="0" borderId="8" xfId="1" applyNumberFormat="1" applyFont="1" applyFill="1" applyBorder="1"/>
    <xf numFmtId="164" fontId="11" fillId="0" borderId="31" xfId="1" applyNumberFormat="1" applyFont="1" applyFill="1" applyBorder="1" applyAlignment="1">
      <alignment horizontal="center"/>
    </xf>
    <xf numFmtId="169" fontId="12" fillId="0" borderId="4" xfId="1" applyNumberFormat="1" applyFont="1" applyFill="1" applyBorder="1" applyAlignment="1"/>
    <xf numFmtId="164" fontId="12" fillId="0" borderId="8" xfId="1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164" fontId="7" fillId="0" borderId="1" xfId="1" applyNumberFormat="1" applyFont="1" applyFill="1" applyBorder="1"/>
    <xf numFmtId="0" fontId="24" fillId="0" borderId="0" xfId="0" applyFont="1"/>
    <xf numFmtId="0" fontId="25" fillId="0" borderId="0" xfId="0" applyFont="1"/>
    <xf numFmtId="164" fontId="25" fillId="0" borderId="0" xfId="1" applyNumberFormat="1" applyFont="1"/>
    <xf numFmtId="10" fontId="25" fillId="0" borderId="0" xfId="3" applyNumberFormat="1" applyFont="1"/>
    <xf numFmtId="0" fontId="26" fillId="0" borderId="0" xfId="0" applyFont="1" applyAlignment="1">
      <alignment horizontal="right"/>
    </xf>
    <xf numFmtId="22" fontId="7" fillId="0" borderId="0" xfId="0" applyNumberFormat="1" applyFont="1"/>
    <xf numFmtId="37" fontId="17" fillId="3" borderId="0" xfId="0" applyNumberFormat="1" applyFont="1" applyFill="1"/>
    <xf numFmtId="37" fontId="17" fillId="0" borderId="11" xfId="0" applyNumberFormat="1" applyFont="1" applyBorder="1"/>
    <xf numFmtId="37" fontId="27" fillId="0" borderId="0" xfId="2" quotePrefix="1" applyFont="1"/>
    <xf numFmtId="37" fontId="28" fillId="0" borderId="0" xfId="2" applyFont="1"/>
    <xf numFmtId="37" fontId="28" fillId="0" borderId="0" xfId="2" applyFont="1" applyAlignment="1">
      <alignment horizontal="center"/>
    </xf>
    <xf numFmtId="37" fontId="29" fillId="0" borderId="0" xfId="2" applyFont="1"/>
    <xf numFmtId="37" fontId="27" fillId="0" borderId="0" xfId="2" applyFont="1"/>
    <xf numFmtId="37" fontId="27" fillId="0" borderId="0" xfId="2" applyFont="1" applyAlignment="1">
      <alignment wrapText="1"/>
    </xf>
    <xf numFmtId="37" fontId="20" fillId="0" borderId="0" xfId="2" applyFont="1" applyAlignment="1">
      <alignment wrapText="1"/>
    </xf>
    <xf numFmtId="37" fontId="20" fillId="0" borderId="0" xfId="2" applyFont="1"/>
    <xf numFmtId="37" fontId="29" fillId="0" borderId="0" xfId="2" applyFont="1" applyAlignment="1">
      <alignment horizontal="center"/>
    </xf>
    <xf numFmtId="165" fontId="29" fillId="0" borderId="0" xfId="3" applyNumberFormat="1" applyFont="1" applyFill="1" applyBorder="1"/>
    <xf numFmtId="37" fontId="27" fillId="0" borderId="1" xfId="2" applyFont="1" applyBorder="1" applyAlignment="1">
      <alignment horizontal="center" wrapText="1"/>
    </xf>
    <xf numFmtId="37" fontId="20" fillId="0" borderId="1" xfId="2" applyFont="1" applyBorder="1" applyAlignment="1">
      <alignment horizontal="center" wrapText="1"/>
    </xf>
    <xf numFmtId="37" fontId="20" fillId="0" borderId="1" xfId="2" applyFont="1" applyBorder="1" applyAlignment="1">
      <alignment horizontal="right" wrapText="1"/>
    </xf>
    <xf numFmtId="37" fontId="29" fillId="0" borderId="2" xfId="2" applyFont="1" applyBorder="1"/>
    <xf numFmtId="37" fontId="28" fillId="0" borderId="2" xfId="2" applyFont="1" applyBorder="1"/>
    <xf numFmtId="165" fontId="29" fillId="0" borderId="2" xfId="3" applyNumberFormat="1" applyFont="1" applyFill="1" applyBorder="1"/>
    <xf numFmtId="165" fontId="20" fillId="0" borderId="0" xfId="3" applyNumberFormat="1" applyFont="1" applyFill="1" applyBorder="1"/>
    <xf numFmtId="0" fontId="12" fillId="0" borderId="7" xfId="0" applyFont="1" applyBorder="1" applyAlignment="1">
      <alignment horizontal="left" indent="3"/>
    </xf>
    <xf numFmtId="0" fontId="12" fillId="0" borderId="0" xfId="0" quotePrefix="1" applyFont="1" applyAlignment="1">
      <alignment horizontal="left" indent="6"/>
    </xf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20" fillId="0" borderId="0" xfId="0" applyFont="1"/>
    <xf numFmtId="168" fontId="8" fillId="0" borderId="2" xfId="0" applyNumberFormat="1" applyFont="1" applyBorder="1" applyAlignment="1">
      <alignment horizontal="center"/>
    </xf>
    <xf numFmtId="167" fontId="8" fillId="0" borderId="2" xfId="0" applyNumberFormat="1" applyFont="1" applyBorder="1" applyAlignment="1">
      <alignment horizontal="center"/>
    </xf>
    <xf numFmtId="168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43" fontId="8" fillId="0" borderId="4" xfId="1" applyFont="1" applyFill="1" applyBorder="1" applyAlignment="1">
      <alignment horizontal="center"/>
    </xf>
    <xf numFmtId="43" fontId="8" fillId="0" borderId="0" xfId="1" applyFont="1" applyFill="1" applyBorder="1" applyAlignment="1">
      <alignment horizontal="center"/>
    </xf>
    <xf numFmtId="167" fontId="8" fillId="0" borderId="0" xfId="0" applyNumberFormat="1" applyFont="1"/>
    <xf numFmtId="167" fontId="8" fillId="0" borderId="1" xfId="0" applyNumberFormat="1" applyFont="1" applyBorder="1" applyAlignment="1">
      <alignment horizontal="center"/>
    </xf>
    <xf numFmtId="0" fontId="1" fillId="0" borderId="0" xfId="0" quotePrefix="1" applyFont="1"/>
    <xf numFmtId="0" fontId="24" fillId="0" borderId="0" xfId="0" quotePrefix="1" applyFont="1"/>
    <xf numFmtId="0" fontId="11" fillId="0" borderId="0" xfId="0" applyFont="1" applyAlignment="1">
      <alignment horizontal="center" wrapText="1"/>
    </xf>
    <xf numFmtId="164" fontId="31" fillId="0" borderId="0" xfId="1" applyNumberFormat="1" applyFont="1" applyFill="1"/>
    <xf numFmtId="169" fontId="11" fillId="0" borderId="0" xfId="1" applyNumberFormat="1" applyFont="1" applyBorder="1" applyAlignment="1">
      <alignment horizontal="right"/>
    </xf>
    <xf numFmtId="164" fontId="32" fillId="0" borderId="0" xfId="1" applyNumberFormat="1" applyFont="1" applyFill="1"/>
    <xf numFmtId="164" fontId="32" fillId="0" borderId="1" xfId="1" applyNumberFormat="1" applyFont="1" applyFill="1" applyBorder="1"/>
    <xf numFmtId="0" fontId="12" fillId="0" borderId="1" xfId="0" applyFont="1" applyBorder="1" applyAlignment="1">
      <alignment horizontal="center" wrapText="1"/>
    </xf>
    <xf numFmtId="0" fontId="33" fillId="0" borderId="0" xfId="0" applyFont="1"/>
    <xf numFmtId="0" fontId="34" fillId="0" borderId="0" xfId="0" applyFont="1"/>
    <xf numFmtId="0" fontId="33" fillId="0" borderId="1" xfId="0" applyFont="1" applyBorder="1"/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right"/>
    </xf>
    <xf numFmtId="164" fontId="34" fillId="0" borderId="0" xfId="1" applyNumberFormat="1" applyFont="1"/>
    <xf numFmtId="0" fontId="34" fillId="0" borderId="1" xfId="0" applyFont="1" applyBorder="1"/>
    <xf numFmtId="164" fontId="34" fillId="0" borderId="1" xfId="1" applyNumberFormat="1" applyFont="1" applyBorder="1"/>
    <xf numFmtId="164" fontId="33" fillId="0" borderId="0" xfId="1" applyNumberFormat="1" applyFont="1"/>
    <xf numFmtId="0" fontId="33" fillId="0" borderId="1" xfId="0" applyFont="1" applyBorder="1" applyAlignment="1">
      <alignment horizontal="center"/>
    </xf>
    <xf numFmtId="165" fontId="34" fillId="0" borderId="0" xfId="3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left"/>
    </xf>
    <xf numFmtId="165" fontId="34" fillId="0" borderId="1" xfId="3" applyNumberFormat="1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164" fontId="11" fillId="0" borderId="0" xfId="1" applyNumberFormat="1" applyFont="1" applyFill="1"/>
    <xf numFmtId="167" fontId="21" fillId="0" borderId="0" xfId="0" applyNumberFormat="1" applyFont="1"/>
    <xf numFmtId="167" fontId="21" fillId="0" borderId="1" xfId="0" applyNumberFormat="1" applyFont="1" applyBorder="1"/>
    <xf numFmtId="0" fontId="23" fillId="0" borderId="1" xfId="0" applyFont="1" applyBorder="1" applyAlignment="1">
      <alignment horizontal="center"/>
    </xf>
    <xf numFmtId="164" fontId="0" fillId="0" borderId="1" xfId="1" applyNumberFormat="1" applyFont="1" applyFill="1" applyBorder="1"/>
    <xf numFmtId="164" fontId="15" fillId="0" borderId="0" xfId="0" applyNumberFormat="1" applyFont="1"/>
    <xf numFmtId="0" fontId="12" fillId="0" borderId="6" xfId="0" quotePrefix="1" applyFont="1" applyBorder="1" applyAlignment="1">
      <alignment horizontal="left" indent="6"/>
    </xf>
    <xf numFmtId="164" fontId="11" fillId="0" borderId="6" xfId="1" applyNumberFormat="1" applyFont="1" applyFill="1" applyBorder="1"/>
    <xf numFmtId="164" fontId="11" fillId="0" borderId="11" xfId="1" applyNumberFormat="1" applyFont="1" applyFill="1" applyBorder="1"/>
    <xf numFmtId="164" fontId="38" fillId="0" borderId="0" xfId="1" applyNumberFormat="1" applyFont="1" applyFill="1"/>
    <xf numFmtId="164" fontId="38" fillId="0" borderId="1" xfId="1" applyNumberFormat="1" applyFont="1" applyFill="1" applyBorder="1"/>
    <xf numFmtId="164" fontId="39" fillId="0" borderId="0" xfId="1" applyNumberFormat="1" applyFont="1" applyFill="1"/>
    <xf numFmtId="164" fontId="39" fillId="0" borderId="1" xfId="1" applyNumberFormat="1" applyFont="1" applyFill="1" applyBorder="1"/>
    <xf numFmtId="164" fontId="38" fillId="0" borderId="0" xfId="1" applyNumberFormat="1" applyFont="1" applyFill="1" applyBorder="1"/>
    <xf numFmtId="164" fontId="38" fillId="0" borderId="2" xfId="1" applyNumberFormat="1" applyFont="1" applyFill="1" applyBorder="1"/>
    <xf numFmtId="167" fontId="0" fillId="0" borderId="0" xfId="0" applyNumberFormat="1"/>
    <xf numFmtId="43" fontId="0" fillId="0" borderId="0" xfId="0" applyNumberFormat="1"/>
    <xf numFmtId="164" fontId="38" fillId="0" borderId="0" xfId="1" applyNumberFormat="1" applyFont="1"/>
    <xf numFmtId="164" fontId="38" fillId="0" borderId="2" xfId="1" applyNumberFormat="1" applyFont="1" applyBorder="1"/>
    <xf numFmtId="164" fontId="38" fillId="0" borderId="0" xfId="1" applyNumberFormat="1" applyFont="1" applyFill="1" applyBorder="1" applyAlignment="1">
      <alignment horizontal="center"/>
    </xf>
    <xf numFmtId="164" fontId="38" fillId="0" borderId="1" xfId="1" applyNumberFormat="1" applyFont="1" applyFill="1" applyBorder="1" applyAlignment="1">
      <alignment horizontal="center"/>
    </xf>
    <xf numFmtId="164" fontId="40" fillId="0" borderId="0" xfId="1" applyNumberFormat="1" applyFont="1"/>
    <xf numFmtId="164" fontId="40" fillId="0" borderId="1" xfId="1" applyNumberFormat="1" applyFont="1" applyBorder="1"/>
    <xf numFmtId="0" fontId="1" fillId="0" borderId="0" xfId="5"/>
    <xf numFmtId="0" fontId="8" fillId="0" borderId="0" xfId="5" applyFont="1" applyAlignment="1">
      <alignment horizontal="center"/>
    </xf>
    <xf numFmtId="168" fontId="8" fillId="0" borderId="0" xfId="5" applyNumberFormat="1" applyFont="1" applyAlignment="1">
      <alignment horizontal="center"/>
    </xf>
    <xf numFmtId="167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 vertical="center"/>
    </xf>
    <xf numFmtId="168" fontId="8" fillId="0" borderId="0" xfId="5" applyNumberFormat="1" applyFont="1" applyAlignment="1">
      <alignment horizontal="center" vertical="center"/>
    </xf>
    <xf numFmtId="167" fontId="8" fillId="0" borderId="0" xfId="5" applyNumberFormat="1" applyFont="1" applyAlignment="1">
      <alignment horizontal="center" vertical="center"/>
    </xf>
    <xf numFmtId="0" fontId="8" fillId="0" borderId="0" xfId="5" applyFont="1"/>
    <xf numFmtId="0" fontId="8" fillId="0" borderId="0" xfId="5" applyFont="1" applyAlignment="1">
      <alignment horizontal="center" wrapText="1"/>
    </xf>
    <xf numFmtId="168" fontId="8" fillId="0" borderId="0" xfId="5" applyNumberFormat="1" applyFont="1"/>
    <xf numFmtId="167" fontId="8" fillId="0" borderId="0" xfId="5" applyNumberFormat="1" applyFont="1"/>
    <xf numFmtId="0" fontId="8" fillId="0" borderId="0" xfId="5" applyFont="1" applyAlignment="1">
      <alignment horizontal="left" wrapText="1"/>
    </xf>
    <xf numFmtId="0" fontId="9" fillId="0" borderId="0" xfId="5" applyFont="1"/>
    <xf numFmtId="0" fontId="8" fillId="0" borderId="0" xfId="5" applyFont="1" applyAlignment="1">
      <alignment vertical="center"/>
    </xf>
    <xf numFmtId="0" fontId="10" fillId="0" borderId="0" xfId="5" applyFont="1"/>
    <xf numFmtId="0" fontId="8" fillId="0" borderId="2" xfId="5" applyFont="1" applyBorder="1" applyAlignment="1">
      <alignment horizontal="left" wrapText="1"/>
    </xf>
    <xf numFmtId="0" fontId="8" fillId="0" borderId="2" xfId="5" applyFont="1" applyBorder="1"/>
    <xf numFmtId="0" fontId="8" fillId="0" borderId="2" xfId="5" applyFont="1" applyBorder="1" applyAlignment="1">
      <alignment vertical="center"/>
    </xf>
    <xf numFmtId="168" fontId="8" fillId="0" borderId="2" xfId="5" applyNumberFormat="1" applyFont="1" applyBorder="1" applyAlignment="1">
      <alignment horizontal="center"/>
    </xf>
    <xf numFmtId="0" fontId="8" fillId="0" borderId="1" xfId="5" applyFont="1" applyBorder="1" applyAlignment="1">
      <alignment horizontal="center"/>
    </xf>
    <xf numFmtId="168" fontId="8" fillId="0" borderId="1" xfId="5" applyNumberFormat="1" applyFont="1" applyBorder="1" applyAlignment="1">
      <alignment horizontal="center"/>
    </xf>
    <xf numFmtId="167" fontId="8" fillId="0" borderId="1" xfId="5" applyNumberFormat="1" applyFont="1" applyBorder="1" applyAlignment="1">
      <alignment horizontal="center"/>
    </xf>
    <xf numFmtId="0" fontId="8" fillId="0" borderId="1" xfId="5" applyFont="1" applyBorder="1"/>
    <xf numFmtId="0" fontId="10" fillId="0" borderId="1" xfId="5" applyFont="1" applyBorder="1" applyAlignment="1">
      <alignment horizontal="center"/>
    </xf>
    <xf numFmtId="0" fontId="10" fillId="0" borderId="1" xfId="5" applyFont="1" applyBorder="1"/>
    <xf numFmtId="0" fontId="9" fillId="0" borderId="1" xfId="5" applyFont="1" applyBorder="1" applyAlignment="1">
      <alignment horizontal="left"/>
    </xf>
    <xf numFmtId="0" fontId="8" fillId="0" borderId="3" xfId="5" applyFont="1" applyBorder="1"/>
    <xf numFmtId="0" fontId="8" fillId="0" borderId="4" xfId="5" applyFont="1" applyBorder="1"/>
    <xf numFmtId="0" fontId="9" fillId="0" borderId="1" xfId="5" applyFont="1" applyBorder="1"/>
    <xf numFmtId="167" fontId="8" fillId="0" borderId="2" xfId="5" applyNumberFormat="1" applyFont="1" applyBorder="1" applyAlignment="1">
      <alignment horizontal="center"/>
    </xf>
    <xf numFmtId="0" fontId="10" fillId="0" borderId="1" xfId="5" applyFont="1" applyBorder="1" applyAlignment="1">
      <alignment horizontal="left"/>
    </xf>
    <xf numFmtId="0" fontId="1" fillId="0" borderId="1" xfId="5" applyBorder="1"/>
    <xf numFmtId="0" fontId="13" fillId="0" borderId="1" xfId="5" applyFont="1" applyBorder="1" applyAlignment="1">
      <alignment horizontal="center"/>
    </xf>
    <xf numFmtId="164" fontId="30" fillId="0" borderId="0" xfId="1" applyNumberFormat="1" applyFont="1" applyFill="1" applyBorder="1" applyProtection="1">
      <protection locked="0"/>
    </xf>
    <xf numFmtId="164" fontId="30" fillId="0" borderId="0" xfId="1" applyNumberFormat="1" applyFont="1" applyFill="1" applyBorder="1" applyAlignment="1" applyProtection="1">
      <alignment horizontal="center"/>
      <protection locked="0"/>
    </xf>
    <xf numFmtId="164" fontId="30" fillId="0" borderId="0" xfId="1" applyNumberFormat="1" applyFont="1" applyFill="1" applyBorder="1"/>
    <xf numFmtId="164" fontId="12" fillId="4" borderId="13" xfId="1" applyNumberFormat="1" applyFont="1" applyFill="1" applyBorder="1" applyAlignment="1">
      <alignment wrapText="1"/>
    </xf>
    <xf numFmtId="164" fontId="12" fillId="0" borderId="24" xfId="1" applyNumberFormat="1" applyFont="1" applyFill="1" applyBorder="1" applyAlignment="1">
      <alignment horizontal="center"/>
    </xf>
    <xf numFmtId="164" fontId="42" fillId="0" borderId="0" xfId="6" applyNumberFormat="1" applyFont="1" applyFill="1"/>
    <xf numFmtId="164" fontId="42" fillId="0" borderId="1" xfId="6" applyNumberFormat="1" applyFont="1" applyFill="1" applyBorder="1"/>
    <xf numFmtId="164" fontId="16" fillId="0" borderId="0" xfId="1" applyNumberFormat="1" applyFont="1" applyFill="1" applyBorder="1"/>
    <xf numFmtId="44" fontId="12" fillId="0" borderId="0" xfId="7" applyFont="1" applyFill="1" applyBorder="1"/>
    <xf numFmtId="0" fontId="20" fillId="0" borderId="0" xfId="0" applyFont="1" applyAlignment="1">
      <alignment horizontal="center" vertical="top"/>
    </xf>
    <xf numFmtId="44" fontId="16" fillId="0" borderId="0" xfId="0" applyNumberFormat="1" applyFont="1"/>
    <xf numFmtId="37" fontId="20" fillId="0" borderId="32" xfId="2" applyFont="1" applyBorder="1"/>
    <xf numFmtId="0" fontId="23" fillId="0" borderId="0" xfId="0" applyFont="1" applyAlignment="1">
      <alignment horizontal="center"/>
    </xf>
    <xf numFmtId="37" fontId="0" fillId="0" borderId="0" xfId="0" applyNumberFormat="1"/>
    <xf numFmtId="37" fontId="0" fillId="0" borderId="1" xfId="0" applyNumberFormat="1" applyBorder="1"/>
    <xf numFmtId="37" fontId="18" fillId="0" borderId="32" xfId="0" applyNumberFormat="1" applyFont="1" applyBorder="1"/>
    <xf numFmtId="37" fontId="18" fillId="0" borderId="33" xfId="0" applyNumberFormat="1" applyFont="1" applyBorder="1"/>
    <xf numFmtId="10" fontId="7" fillId="0" borderId="0" xfId="3" applyNumberFormat="1" applyFont="1" applyBorder="1"/>
    <xf numFmtId="165" fontId="7" fillId="0" borderId="0" xfId="3" applyNumberFormat="1" applyFont="1" applyBorder="1" applyAlignment="1">
      <alignment horizontal="right"/>
    </xf>
    <xf numFmtId="0" fontId="6" fillId="0" borderId="32" xfId="0" applyFont="1" applyBorder="1"/>
    <xf numFmtId="164" fontId="6" fillId="0" borderId="32" xfId="1" applyNumberFormat="1" applyFont="1" applyBorder="1"/>
    <xf numFmtId="10" fontId="6" fillId="0" borderId="32" xfId="3" applyNumberFormat="1" applyFont="1" applyBorder="1"/>
    <xf numFmtId="165" fontId="6" fillId="0" borderId="32" xfId="3" applyNumberFormat="1" applyFont="1" applyBorder="1" applyAlignment="1">
      <alignment horizontal="right"/>
    </xf>
    <xf numFmtId="169" fontId="11" fillId="0" borderId="4" xfId="1" applyNumberFormat="1" applyFont="1" applyFill="1" applyBorder="1" applyAlignment="1"/>
    <xf numFmtId="164" fontId="6" fillId="0" borderId="0" xfId="1" applyNumberFormat="1" applyFont="1" applyAlignment="1">
      <alignment horizontal="right"/>
    </xf>
    <xf numFmtId="164" fontId="43" fillId="0" borderId="1" xfId="1" applyNumberFormat="1" applyFont="1" applyFill="1" applyBorder="1"/>
    <xf numFmtId="164" fontId="43" fillId="0" borderId="1" xfId="1" applyNumberFormat="1" applyFont="1" applyBorder="1"/>
    <xf numFmtId="0" fontId="44" fillId="0" borderId="0" xfId="0" applyFont="1" applyAlignment="1">
      <alignment horizontal="right"/>
    </xf>
    <xf numFmtId="164" fontId="29" fillId="0" borderId="0" xfId="1" applyNumberFormat="1" applyFont="1" applyFill="1" applyBorder="1" applyProtection="1">
      <protection locked="0"/>
    </xf>
    <xf numFmtId="164" fontId="29" fillId="0" borderId="0" xfId="1" applyNumberFormat="1" applyFont="1" applyFill="1" applyBorder="1" applyAlignment="1" applyProtection="1">
      <alignment horizontal="center"/>
      <protection locked="0"/>
    </xf>
    <xf numFmtId="164" fontId="29" fillId="0" borderId="0" xfId="1" applyNumberFormat="1" applyFont="1" applyFill="1" applyBorder="1" applyAlignment="1" applyProtection="1">
      <alignment horizontal="right"/>
      <protection locked="0"/>
    </xf>
    <xf numFmtId="164" fontId="29" fillId="0" borderId="0" xfId="1" applyNumberFormat="1" applyFont="1" applyFill="1" applyBorder="1"/>
    <xf numFmtId="164" fontId="29" fillId="0" borderId="2" xfId="1" applyNumberFormat="1" applyFont="1" applyFill="1" applyBorder="1" applyProtection="1">
      <protection locked="0"/>
    </xf>
    <xf numFmtId="164" fontId="29" fillId="0" borderId="2" xfId="1" applyNumberFormat="1" applyFont="1" applyFill="1" applyBorder="1" applyAlignment="1" applyProtection="1">
      <alignment horizontal="center"/>
      <protection locked="0"/>
    </xf>
    <xf numFmtId="164" fontId="29" fillId="0" borderId="2" xfId="1" applyNumberFormat="1" applyFont="1" applyFill="1" applyBorder="1" applyAlignment="1" applyProtection="1">
      <alignment horizontal="right"/>
      <protection locked="0"/>
    </xf>
    <xf numFmtId="164" fontId="29" fillId="0" borderId="2" xfId="1" applyNumberFormat="1" applyFont="1" applyFill="1" applyBorder="1"/>
    <xf numFmtId="164" fontId="20" fillId="0" borderId="0" xfId="1" applyNumberFormat="1" applyFont="1" applyFill="1" applyBorder="1" applyProtection="1"/>
    <xf numFmtId="164" fontId="28" fillId="0" borderId="0" xfId="1" applyNumberFormat="1" applyFont="1" applyFill="1" applyBorder="1" applyProtection="1"/>
    <xf numFmtId="164" fontId="28" fillId="0" borderId="2" xfId="1" applyNumberFormat="1" applyFont="1" applyFill="1" applyBorder="1" applyProtection="1"/>
    <xf numFmtId="164" fontId="11" fillId="0" borderId="0" xfId="1" applyNumberFormat="1" applyFont="1" applyFill="1" applyBorder="1" applyProtection="1"/>
    <xf numFmtId="164" fontId="17" fillId="0" borderId="0" xfId="1" applyNumberFormat="1" applyFont="1" applyFill="1" applyBorder="1" applyProtection="1"/>
    <xf numFmtId="164" fontId="17" fillId="0" borderId="2" xfId="1" applyNumberFormat="1" applyFont="1" applyFill="1" applyBorder="1" applyProtection="1"/>
    <xf numFmtId="0" fontId="1" fillId="0" borderId="0" xfId="1" applyNumberFormat="1" applyFont="1"/>
    <xf numFmtId="164" fontId="6" fillId="9" borderId="0" xfId="1" applyNumberFormat="1" applyFont="1" applyFill="1"/>
    <xf numFmtId="164" fontId="6" fillId="0" borderId="0" xfId="1" applyNumberFormat="1" applyFont="1" applyFill="1"/>
    <xf numFmtId="164" fontId="6" fillId="0" borderId="1" xfId="1" applyNumberFormat="1" applyFont="1" applyFill="1" applyBorder="1"/>
    <xf numFmtId="37" fontId="18" fillId="10" borderId="22" xfId="0" applyNumberFormat="1" applyFont="1" applyFill="1" applyBorder="1"/>
    <xf numFmtId="37" fontId="18" fillId="10" borderId="10" xfId="0" applyNumberFormat="1" applyFont="1" applyFill="1" applyBorder="1"/>
    <xf numFmtId="37" fontId="18" fillId="10" borderId="28" xfId="0" applyNumberFormat="1" applyFont="1" applyFill="1" applyBorder="1"/>
    <xf numFmtId="164" fontId="6" fillId="10" borderId="0" xfId="1" applyNumberFormat="1" applyFont="1" applyFill="1"/>
    <xf numFmtId="164" fontId="20" fillId="10" borderId="0" xfId="1" applyNumberFormat="1" applyFont="1" applyFill="1" applyBorder="1" applyProtection="1"/>
    <xf numFmtId="164" fontId="15" fillId="10" borderId="0" xfId="0" applyNumberFormat="1" applyFont="1" applyFill="1"/>
    <xf numFmtId="164" fontId="12" fillId="10" borderId="0" xfId="1" applyNumberFormat="1" applyFont="1" applyFill="1"/>
    <xf numFmtId="164" fontId="12" fillId="10" borderId="15" xfId="1" applyNumberFormat="1" applyFont="1" applyFill="1" applyBorder="1" applyAlignment="1">
      <alignment wrapText="1"/>
    </xf>
    <xf numFmtId="164" fontId="12" fillId="10" borderId="14" xfId="1" applyNumberFormat="1" applyFont="1" applyFill="1" applyBorder="1" applyAlignment="1">
      <alignment wrapText="1"/>
    </xf>
    <xf numFmtId="164" fontId="11" fillId="10" borderId="0" xfId="0" applyNumberFormat="1" applyFont="1" applyFill="1"/>
    <xf numFmtId="0" fontId="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2" fillId="8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4" fontId="45" fillId="0" borderId="0" xfId="0" applyNumberFormat="1" applyFont="1"/>
  </cellXfs>
  <cellStyles count="9">
    <cellStyle name="Comma" xfId="1" builtinId="3"/>
    <cellStyle name="Comma 2" xfId="4" xr:uid="{00000000-0005-0000-0000-000001000000}"/>
    <cellStyle name="Comma 2 2" xfId="8" xr:uid="{00000000-0005-0000-0000-000002000000}"/>
    <cellStyle name="Comma 3" xfId="6" xr:uid="{00000000-0005-0000-0000-000003000000}"/>
    <cellStyle name="Currency" xfId="7" builtinId="4"/>
    <cellStyle name="Normal" xfId="0" builtinId="0"/>
    <cellStyle name="Normal 2" xfId="5" xr:uid="{00000000-0005-0000-0000-000006000000}"/>
    <cellStyle name="Normal_2013 Abstract and Mill Levy Report" xfId="2" xr:uid="{00000000-0005-0000-0000-000007000000}"/>
    <cellStyle name="Percent" xfId="3" builtinId="5"/>
  </cellStyles>
  <dxfs count="2">
    <dxf>
      <font>
        <color rgb="FF9C0006"/>
      </font>
    </dxf>
    <dxf>
      <font>
        <color theme="9" tint="-0.499984740745262"/>
      </font>
    </dxf>
  </dxfs>
  <tableStyles count="0" defaultTableStyle="TableStyleMedium2" defaultPivotStyle="PivotStyleLight16"/>
  <colors>
    <mruColors>
      <color rgb="FF66FF6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J87"/>
  <sheetViews>
    <sheetView zoomScale="115" zoomScaleNormal="115" workbookViewId="0">
      <selection activeCell="D92" sqref="D92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"ALBANY COUNTY "&amp;D3</f>
        <v>ALBANY COUNTY 2025</v>
      </c>
      <c r="B1" s="499"/>
      <c r="C1" s="499"/>
      <c r="D1" s="499"/>
      <c r="E1" s="499"/>
      <c r="F1" s="499"/>
      <c r="G1" s="499"/>
      <c r="H1" s="499"/>
      <c r="I1" s="499"/>
    </row>
    <row r="2" spans="1:10">
      <c r="C2" s="1"/>
      <c r="D2" s="6"/>
      <c r="F2" s="6"/>
      <c r="G2" s="6"/>
      <c r="H2" s="6"/>
      <c r="I2" s="6"/>
    </row>
    <row r="3" spans="1:10">
      <c r="A3" s="7"/>
      <c r="B3" s="7"/>
      <c r="C3" s="34">
        <v>2024</v>
      </c>
      <c r="D3" s="34"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8" t="s">
        <v>15</v>
      </c>
      <c r="B6" s="10" t="s">
        <v>65</v>
      </c>
      <c r="C6" s="29">
        <v>152351630</v>
      </c>
      <c r="D6" s="17">
        <f>D25</f>
        <v>147667113</v>
      </c>
      <c r="E6" s="29">
        <v>14473455</v>
      </c>
      <c r="F6" s="17">
        <f>F25</f>
        <v>14028409</v>
      </c>
      <c r="G6" s="17">
        <f t="shared" ref="G6:G11" si="0">D6-C6</f>
        <v>-4684517</v>
      </c>
      <c r="H6" s="18">
        <f>IF(E6=0,"",F6/E6-1)</f>
        <v>-3.0749119681513504E-2</v>
      </c>
      <c r="I6" s="22">
        <f>IF(D6=0,"N/A",F6/D6)</f>
        <v>9.5000225270199468E-2</v>
      </c>
    </row>
    <row r="7" spans="1:10">
      <c r="A7" s="8" t="s">
        <v>14</v>
      </c>
      <c r="B7" s="10" t="s">
        <v>70</v>
      </c>
      <c r="C7" s="29">
        <v>5600213754.5100002</v>
      </c>
      <c r="D7" s="17">
        <f>D42</f>
        <v>4694974655.6800003</v>
      </c>
      <c r="E7" s="29">
        <v>532020323</v>
      </c>
      <c r="F7" s="17">
        <f>F42</f>
        <v>446022635</v>
      </c>
      <c r="G7" s="17">
        <f t="shared" si="0"/>
        <v>-905239098.82999992</v>
      </c>
      <c r="H7" s="18">
        <f t="shared" ref="H7:H14" si="1">IF(E7=0,"",F7/E7-1)</f>
        <v>-0.16164361450530529</v>
      </c>
      <c r="I7" s="22">
        <f>IF(D7=0,"N/A",F7/D7)</f>
        <v>9.5000009097045909E-2</v>
      </c>
    </row>
    <row r="8" spans="1:10">
      <c r="A8" s="8" t="s">
        <v>17</v>
      </c>
      <c r="B8" s="10" t="s">
        <v>71</v>
      </c>
      <c r="C8" s="29">
        <v>139778434.72</v>
      </c>
      <c r="D8" s="17">
        <f>D49</f>
        <v>135043647.5</v>
      </c>
      <c r="E8" s="29">
        <v>13278991</v>
      </c>
      <c r="F8" s="17">
        <f>F49</f>
        <v>12829153</v>
      </c>
      <c r="G8" s="17">
        <f t="shared" si="0"/>
        <v>-4734787.2199999988</v>
      </c>
      <c r="H8" s="18">
        <f t="shared" si="1"/>
        <v>-3.3875917228952113E-2</v>
      </c>
      <c r="I8" s="22">
        <f>IF(D8=0,"N/A",F8/D8)</f>
        <v>9.5000048040023502E-2</v>
      </c>
    </row>
    <row r="9" spans="1:10">
      <c r="A9" s="8" t="s">
        <v>19</v>
      </c>
      <c r="B9" s="10" t="s">
        <v>20</v>
      </c>
      <c r="C9" s="29">
        <v>256129130</v>
      </c>
      <c r="D9" s="17">
        <f>D87</f>
        <v>759543169</v>
      </c>
      <c r="E9" s="29">
        <v>29454851</v>
      </c>
      <c r="F9" s="17">
        <f>F87</f>
        <v>87347465</v>
      </c>
      <c r="G9" s="17">
        <f t="shared" si="0"/>
        <v>503414039</v>
      </c>
      <c r="H9" s="18">
        <f t="shared" si="1"/>
        <v>1.9654695927675885</v>
      </c>
      <c r="I9" s="22">
        <f>IF(D9=0,"N/A",F9/D9)</f>
        <v>0.11500000074386818</v>
      </c>
    </row>
    <row r="10" spans="1:10">
      <c r="A10" s="8"/>
      <c r="B10" s="8" t="s">
        <v>23</v>
      </c>
      <c r="C10" s="280">
        <v>15833296</v>
      </c>
      <c r="D10" s="279">
        <f>'STATE ASSESSED'!C5</f>
        <v>23698014</v>
      </c>
      <c r="E10" s="280">
        <v>15833296</v>
      </c>
      <c r="F10" s="279">
        <f>D10</f>
        <v>23698014</v>
      </c>
      <c r="G10" s="17">
        <f t="shared" si="0"/>
        <v>7864718</v>
      </c>
      <c r="H10" s="18">
        <f t="shared" si="1"/>
        <v>0.49672020279289919</v>
      </c>
      <c r="I10" s="22">
        <f>IF(D10=0,"N/A",F10/D10)</f>
        <v>1</v>
      </c>
    </row>
    <row r="11" spans="1:10">
      <c r="A11" s="8"/>
      <c r="B11" s="8" t="s">
        <v>66</v>
      </c>
      <c r="C11" s="280">
        <v>662287913</v>
      </c>
      <c r="D11" s="279">
        <f>'STATE ASSESSED'!F5</f>
        <v>737079882</v>
      </c>
      <c r="E11" s="280">
        <v>75724065</v>
      </c>
      <c r="F11" s="279">
        <f>'STATE ASSESSED'!I5</f>
        <v>84222273</v>
      </c>
      <c r="G11" s="17">
        <f t="shared" si="0"/>
        <v>74791969</v>
      </c>
      <c r="H11" s="18">
        <f>IF(E11=0,"",F11/E11-1)</f>
        <v>0.11222598786792548</v>
      </c>
      <c r="I11" s="22">
        <f>F11/D11</f>
        <v>0.11426478331150544</v>
      </c>
      <c r="J11" s="1" t="s">
        <v>442</v>
      </c>
    </row>
    <row r="12" spans="1:10">
      <c r="A12" s="8"/>
      <c r="B12" s="8"/>
      <c r="C12" s="29"/>
      <c r="D12" s="3"/>
      <c r="E12" s="29"/>
      <c r="F12" s="3"/>
      <c r="G12" s="3"/>
      <c r="H12" s="18" t="str">
        <f t="shared" si="1"/>
        <v/>
      </c>
      <c r="I12" s="21"/>
    </row>
    <row r="13" spans="1:10">
      <c r="A13" s="8"/>
      <c r="B13" s="11" t="s">
        <v>73</v>
      </c>
      <c r="C13" s="15">
        <v>6148472949.2300005</v>
      </c>
      <c r="D13" s="15">
        <f>SUM(D6:D9)</f>
        <v>5737228585.1800003</v>
      </c>
      <c r="E13" s="15">
        <v>589227620</v>
      </c>
      <c r="F13" s="15">
        <f>SUM(F6:F9)</f>
        <v>560227662</v>
      </c>
      <c r="G13" s="15">
        <f>SUM(G6:G9)</f>
        <v>-411244364.04999995</v>
      </c>
      <c r="H13" s="19">
        <f t="shared" si="1"/>
        <v>-4.9216901950387193E-2</v>
      </c>
      <c r="I13" s="21"/>
    </row>
    <row r="14" spans="1:10">
      <c r="A14" s="8"/>
      <c r="B14" s="12" t="s">
        <v>74</v>
      </c>
      <c r="C14" s="16">
        <v>678121209</v>
      </c>
      <c r="D14" s="16">
        <f>SUM(D10:D11)</f>
        <v>760777896</v>
      </c>
      <c r="E14" s="16">
        <v>91557361</v>
      </c>
      <c r="F14" s="16">
        <f>SUM(F10:F11)</f>
        <v>107920287</v>
      </c>
      <c r="G14" s="16">
        <f>SUM(G10:G11)</f>
        <v>82656687</v>
      </c>
      <c r="H14" s="20">
        <f t="shared" si="1"/>
        <v>0.17871775487281694</v>
      </c>
      <c r="I14" s="21"/>
    </row>
    <row r="15" spans="1:10">
      <c r="A15" s="8"/>
      <c r="B15" s="7" t="s">
        <v>72</v>
      </c>
      <c r="C15" s="15">
        <v>6826594158.2300005</v>
      </c>
      <c r="D15" s="486">
        <f>SUM(D13:D14)</f>
        <v>6498006481.1800003</v>
      </c>
      <c r="E15" s="15">
        <v>680784981</v>
      </c>
      <c r="F15" s="486">
        <f>SUM(F13:F14)</f>
        <v>668147949</v>
      </c>
      <c r="G15" s="15">
        <f>SUM(G13:G14)</f>
        <v>-328587677.04999995</v>
      </c>
      <c r="H15" s="19">
        <f>IF(E15=0,"",F15/E15-1)</f>
        <v>-1.8562442404997714E-2</v>
      </c>
      <c r="I15" s="21"/>
    </row>
    <row r="16" spans="1:10">
      <c r="A16" s="8"/>
      <c r="B16" s="7"/>
      <c r="C16" s="15"/>
      <c r="D16" s="15"/>
      <c r="E16" s="15"/>
      <c r="F16" s="15"/>
      <c r="G16" s="15"/>
      <c r="H16" s="19"/>
      <c r="I16" s="21"/>
    </row>
    <row r="17" spans="1:9">
      <c r="A17" s="8"/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8">
        <v>110</v>
      </c>
      <c r="B22" s="10" t="s">
        <v>75</v>
      </c>
      <c r="C22" s="29">
        <v>0</v>
      </c>
      <c r="D22" s="306">
        <v>0</v>
      </c>
      <c r="E22" s="280">
        <v>0</v>
      </c>
      <c r="F22" s="306">
        <v>0</v>
      </c>
      <c r="G22" s="17">
        <f>D22-C22</f>
        <v>0</v>
      </c>
      <c r="H22" s="18" t="str">
        <f>IF(E22=0,"",F22/E22-1)</f>
        <v/>
      </c>
      <c r="I22" s="22" t="str">
        <f>IF(D22=0,"N/A",F22/D22)</f>
        <v>N/A</v>
      </c>
    </row>
    <row r="23" spans="1:9">
      <c r="A23" s="8">
        <v>120</v>
      </c>
      <c r="B23" s="10" t="s">
        <v>76</v>
      </c>
      <c r="C23" s="29">
        <v>0</v>
      </c>
      <c r="D23" s="306">
        <v>0</v>
      </c>
      <c r="E23" s="280">
        <v>0</v>
      </c>
      <c r="F23" s="306">
        <v>0</v>
      </c>
      <c r="G23" s="17">
        <f>D23-C23</f>
        <v>0</v>
      </c>
      <c r="H23" s="18" t="str">
        <f>IF(E23=0,"",F23/E23-1)</f>
        <v/>
      </c>
      <c r="I23" s="22" t="str">
        <f>IF(D23=0,"N/A",F23/D23)</f>
        <v>N/A</v>
      </c>
    </row>
    <row r="24" spans="1:9">
      <c r="A24" s="13">
        <v>130</v>
      </c>
      <c r="B24" s="14" t="s">
        <v>77</v>
      </c>
      <c r="C24" s="30">
        <v>152351630</v>
      </c>
      <c r="D24" s="307">
        <v>147667113</v>
      </c>
      <c r="E24" s="326">
        <v>14473455</v>
      </c>
      <c r="F24" s="307">
        <v>14028409</v>
      </c>
      <c r="G24" s="26">
        <f>D24-C24</f>
        <v>-4684517</v>
      </c>
      <c r="H24" s="23">
        <f>IF(E24=0,"",F24/E24-1)</f>
        <v>-3.0749119681513504E-2</v>
      </c>
      <c r="I24" s="24">
        <f>IF(D24=0,"N/A",F24/D24)</f>
        <v>9.5000225270199468E-2</v>
      </c>
    </row>
    <row r="25" spans="1:9">
      <c r="A25" s="7" t="s">
        <v>15</v>
      </c>
      <c r="B25" s="7" t="s">
        <v>16</v>
      </c>
      <c r="C25" s="15">
        <v>152351630</v>
      </c>
      <c r="D25" s="15">
        <f>SUM(D22:D24)</f>
        <v>147667113</v>
      </c>
      <c r="E25" s="15">
        <v>14473455</v>
      </c>
      <c r="F25" s="15">
        <f>SUM(F22:F24)</f>
        <v>14028409</v>
      </c>
      <c r="G25" s="15">
        <f>SUM(G22:G24)</f>
        <v>-4684517</v>
      </c>
      <c r="H25" s="19">
        <f>IF(E25=0,"",F25/E25-1)</f>
        <v>-3.0749119681513504E-2</v>
      </c>
      <c r="I25" s="25">
        <f>IF(D25=0,"N/A",F25/D25)</f>
        <v>9.5000225270199468E-2</v>
      </c>
    </row>
    <row r="26" spans="1:9">
      <c r="A26" s="8"/>
      <c r="B26" s="8"/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8">
        <v>110</v>
      </c>
      <c r="B29" s="10" t="s">
        <v>75</v>
      </c>
      <c r="C29" s="29">
        <v>0</v>
      </c>
      <c r="D29" s="306">
        <v>0</v>
      </c>
      <c r="E29" s="31">
        <v>0</v>
      </c>
      <c r="F29" s="27">
        <f>IF(D29&lt;&gt;0,D22/D29,0)</f>
        <v>0</v>
      </c>
      <c r="G29" s="17">
        <f>D29-C29</f>
        <v>0</v>
      </c>
      <c r="H29" s="27">
        <f>F29-E29</f>
        <v>0</v>
      </c>
      <c r="I29" s="2"/>
    </row>
    <row r="30" spans="1:9">
      <c r="A30" s="8">
        <v>120</v>
      </c>
      <c r="B30" s="10" t="s">
        <v>76</v>
      </c>
      <c r="C30" s="29">
        <v>0</v>
      </c>
      <c r="D30" s="306">
        <v>0</v>
      </c>
      <c r="E30" s="31">
        <v>0</v>
      </c>
      <c r="F30" s="27">
        <f>IF(D30&lt;&gt;0,D23/D30,0)</f>
        <v>0</v>
      </c>
      <c r="G30" s="17">
        <f>D30-C30</f>
        <v>0</v>
      </c>
      <c r="H30" s="27">
        <f>F30-E30</f>
        <v>0</v>
      </c>
      <c r="I30" s="2"/>
    </row>
    <row r="31" spans="1:9">
      <c r="A31" s="8">
        <v>130</v>
      </c>
      <c r="B31" s="10" t="s">
        <v>77</v>
      </c>
      <c r="C31" s="29">
        <v>1642123.0580000002</v>
      </c>
      <c r="D31" s="306">
        <v>1642230.5699999998</v>
      </c>
      <c r="E31" s="31">
        <v>92.777230827971223</v>
      </c>
      <c r="F31" s="27">
        <f>IF(D31&lt;&gt;0,D24/D31,0)</f>
        <v>89.918623911622845</v>
      </c>
      <c r="G31" s="17">
        <f>D31-C31</f>
        <v>107.51199999963865</v>
      </c>
      <c r="H31" s="27">
        <f>F31-E31</f>
        <v>-2.8586069163483785</v>
      </c>
      <c r="I31" s="2"/>
    </row>
    <row r="32" spans="1:9">
      <c r="A32" s="8"/>
      <c r="B32" s="10"/>
      <c r="C32" s="29"/>
      <c r="D32" s="3"/>
      <c r="E32" s="31"/>
      <c r="F32" s="5"/>
      <c r="G32" s="3"/>
      <c r="H32" s="5"/>
      <c r="I32" s="2"/>
    </row>
    <row r="33" spans="1:9">
      <c r="A33" s="8"/>
      <c r="B33" s="10"/>
      <c r="C33" s="29"/>
      <c r="D33" s="3"/>
      <c r="E33" s="31"/>
      <c r="F33" s="5"/>
      <c r="G33" s="3"/>
      <c r="H33" s="5"/>
      <c r="I33" s="2"/>
    </row>
    <row r="34" spans="1:9">
      <c r="A34" s="8"/>
      <c r="B34" s="8"/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8">
        <v>200</v>
      </c>
      <c r="B38" s="10" t="s">
        <v>61</v>
      </c>
      <c r="C38" s="29">
        <v>934489664.50999999</v>
      </c>
      <c r="D38" s="306">
        <v>780064906.74000001</v>
      </c>
      <c r="E38" s="280">
        <v>88776543</v>
      </c>
      <c r="F38" s="306">
        <v>74106235</v>
      </c>
      <c r="G38" s="17">
        <f>D38-C38</f>
        <v>-154424757.76999998</v>
      </c>
      <c r="H38" s="18">
        <f>IF(E38=0,"",F38/E38-1)</f>
        <v>-0.16524982280510747</v>
      </c>
      <c r="I38" s="22">
        <f>IF(D38=0,"N/A",F38/D38)</f>
        <v>9.5000088274321021E-2</v>
      </c>
    </row>
    <row r="39" spans="1:9">
      <c r="A39" s="8">
        <v>300</v>
      </c>
      <c r="B39" s="10" t="s">
        <v>64</v>
      </c>
      <c r="C39" s="29">
        <v>3438133645</v>
      </c>
      <c r="D39" s="306">
        <v>2623433498.2199998</v>
      </c>
      <c r="E39" s="280">
        <v>326622709</v>
      </c>
      <c r="F39" s="306">
        <v>249226178</v>
      </c>
      <c r="G39" s="17">
        <f>D39-C39</f>
        <v>-814700146.78000021</v>
      </c>
      <c r="H39" s="18">
        <f>IF(E39=0,"",F39/E39-1)</f>
        <v>-0.23696004248130831</v>
      </c>
      <c r="I39" s="22">
        <f>IF(D39=0,"N/A",F39/D39)</f>
        <v>9.4999998349148171E-2</v>
      </c>
    </row>
    <row r="40" spans="1:9">
      <c r="A40" s="8">
        <v>400</v>
      </c>
      <c r="B40" s="10" t="s">
        <v>62</v>
      </c>
      <c r="C40" s="29">
        <v>218522794</v>
      </c>
      <c r="D40" s="306">
        <v>223825875.81999999</v>
      </c>
      <c r="E40" s="29">
        <v>20759612</v>
      </c>
      <c r="F40" s="306">
        <v>21263440</v>
      </c>
      <c r="G40" s="17">
        <f>D40-C40</f>
        <v>5303081.8199999928</v>
      </c>
      <c r="H40" s="18">
        <f>IF(E40=0,"",F40/E40-1)</f>
        <v>2.4269625077771195E-2</v>
      </c>
      <c r="I40" s="22">
        <f>IF(D40=0,"N/A",F40/D40)</f>
        <v>9.499991867383549E-2</v>
      </c>
    </row>
    <row r="41" spans="1:9">
      <c r="A41" s="13">
        <v>500</v>
      </c>
      <c r="B41" s="14" t="s">
        <v>63</v>
      </c>
      <c r="C41" s="30">
        <v>1009067651</v>
      </c>
      <c r="D41" s="307">
        <v>1067650374.9</v>
      </c>
      <c r="E41" s="30">
        <v>95861459</v>
      </c>
      <c r="F41" s="307">
        <v>101426782</v>
      </c>
      <c r="G41" s="26">
        <f>D41-C41</f>
        <v>58582723.899999976</v>
      </c>
      <c r="H41" s="23">
        <f>IF(E41=0,"",F41/E41-1)</f>
        <v>5.8055897104591248E-2</v>
      </c>
      <c r="I41" s="24">
        <f>IF(D41=0,"N/A",F41/D41)</f>
        <v>9.4999996613591792E-2</v>
      </c>
    </row>
    <row r="42" spans="1:9">
      <c r="A42" s="7" t="s">
        <v>14</v>
      </c>
      <c r="B42" s="7" t="s">
        <v>69</v>
      </c>
      <c r="C42" s="15">
        <v>5600213754.5100002</v>
      </c>
      <c r="D42" s="15">
        <f>SUM(D38:D41)</f>
        <v>4694974655.6800003</v>
      </c>
      <c r="E42" s="15">
        <v>532020323</v>
      </c>
      <c r="F42" s="15">
        <f>SUM(F38:F41)</f>
        <v>446022635</v>
      </c>
      <c r="G42" s="15">
        <f>SUM(G38:G41)</f>
        <v>-905239098.83000028</v>
      </c>
      <c r="H42" s="19">
        <f>IF(E42=0,"",F42/E42-1)</f>
        <v>-0.16164361450530529</v>
      </c>
      <c r="I42" s="25">
        <f>IF(D42=0,"N/A",F42/D42)</f>
        <v>9.5000009097045909E-2</v>
      </c>
    </row>
    <row r="43" spans="1:9">
      <c r="A43" s="8"/>
      <c r="B43" s="8"/>
      <c r="D43" s="2"/>
      <c r="F43" s="2"/>
      <c r="G43" s="2"/>
      <c r="H43" s="2"/>
      <c r="I43" s="2"/>
    </row>
    <row r="44" spans="1:9">
      <c r="A44" s="8"/>
      <c r="B44" s="8"/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A45" s="8"/>
      <c r="B45" s="8"/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8">
        <v>610</v>
      </c>
      <c r="B47" s="10" t="s">
        <v>18</v>
      </c>
      <c r="C47" s="29">
        <v>26860322.719999999</v>
      </c>
      <c r="D47" s="306">
        <v>21537782.5</v>
      </c>
      <c r="E47" s="280">
        <v>2551757</v>
      </c>
      <c r="F47" s="306">
        <v>2046089</v>
      </c>
      <c r="G47" s="17">
        <f>D47-C47</f>
        <v>-5322540.2199999988</v>
      </c>
      <c r="H47" s="18">
        <f>IF(E47=0,"",F47/E47-1)</f>
        <v>-0.19816463715001076</v>
      </c>
      <c r="I47" s="22">
        <f>IF(D47=0,"N/A",F47/D47)</f>
        <v>9.4999984329863119E-2</v>
      </c>
    </row>
    <row r="48" spans="1:9">
      <c r="A48" s="13">
        <v>730</v>
      </c>
      <c r="B48" s="14" t="s">
        <v>67</v>
      </c>
      <c r="C48" s="30">
        <v>112918112</v>
      </c>
      <c r="D48" s="307">
        <v>113505865</v>
      </c>
      <c r="E48" s="30">
        <v>10727234</v>
      </c>
      <c r="F48" s="307">
        <v>10783064</v>
      </c>
      <c r="G48" s="26">
        <f>D48-C48</f>
        <v>587753</v>
      </c>
      <c r="H48" s="23">
        <f>IF(E48=0,"",F48/E48-1)</f>
        <v>5.2045103145881288E-3</v>
      </c>
      <c r="I48" s="24">
        <f>IF(D48=0,"N/A",F48/D48)</f>
        <v>9.5000060129051475E-2</v>
      </c>
    </row>
    <row r="49" spans="1:9">
      <c r="A49" s="7" t="s">
        <v>17</v>
      </c>
      <c r="B49" s="7" t="s">
        <v>68</v>
      </c>
      <c r="C49" s="15">
        <v>139778434.72</v>
      </c>
      <c r="D49" s="15">
        <f>SUM(D47:D48)</f>
        <v>135043647.5</v>
      </c>
      <c r="E49" s="15">
        <v>13278991</v>
      </c>
      <c r="F49" s="15">
        <f>SUM(F47:F48)</f>
        <v>12829153</v>
      </c>
      <c r="G49" s="15">
        <f>SUM(G47:G48)</f>
        <v>-4734787.2199999988</v>
      </c>
      <c r="H49" s="19">
        <f>IF(E49=0,"",F49/E49-1)</f>
        <v>-3.3875917228952113E-2</v>
      </c>
      <c r="I49" s="25">
        <f>IF(D49=0,"N/A",F49/D49)</f>
        <v>9.5000048040023502E-2</v>
      </c>
    </row>
    <row r="50" spans="1:9">
      <c r="A50" s="8"/>
      <c r="B50" s="8"/>
      <c r="D50" s="2"/>
      <c r="F50" s="2"/>
      <c r="G50" s="2"/>
      <c r="H50" s="2"/>
      <c r="I50" s="2"/>
    </row>
    <row r="51" spans="1:9">
      <c r="A51" s="8"/>
      <c r="B51" s="8"/>
      <c r="D51" s="2"/>
      <c r="F51" s="2"/>
      <c r="G51" s="2"/>
      <c r="H51" s="2"/>
      <c r="I51" s="2"/>
    </row>
    <row r="52" spans="1:9">
      <c r="A52" s="8"/>
      <c r="B52" s="8"/>
      <c r="D52" s="2"/>
      <c r="F52" s="2"/>
      <c r="G52" s="2"/>
      <c r="H52" s="2"/>
      <c r="I52" s="2"/>
    </row>
    <row r="53" spans="1:9">
      <c r="A53" s="8"/>
      <c r="B53" s="8"/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A54" s="8"/>
      <c r="B54" s="8"/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8">
        <v>501</v>
      </c>
      <c r="B56" s="8" t="s">
        <v>27</v>
      </c>
      <c r="C56" s="29">
        <v>2197012</v>
      </c>
      <c r="D56" s="306">
        <v>4035327</v>
      </c>
      <c r="E56" s="29">
        <v>252657</v>
      </c>
      <c r="F56" s="306">
        <v>464062</v>
      </c>
      <c r="G56" s="17">
        <f>D56-C56</f>
        <v>1838315</v>
      </c>
      <c r="H56" s="18">
        <f t="shared" ref="H56:H87" si="2">IF(E56=0,"",F56/E56-1)</f>
        <v>0.83672726265252884</v>
      </c>
      <c r="I56" s="22">
        <f t="shared" ref="I56:I87" si="3">IF(D56=0,"N/A",F56/D56)</f>
        <v>0.114999850074108</v>
      </c>
    </row>
    <row r="57" spans="1:9">
      <c r="A57" s="8">
        <v>502</v>
      </c>
      <c r="B57" s="8" t="s">
        <v>28</v>
      </c>
      <c r="C57" s="29">
        <v>2524884</v>
      </c>
      <c r="D57" s="306">
        <v>2475446</v>
      </c>
      <c r="E57" s="29">
        <v>290361</v>
      </c>
      <c r="F57" s="306">
        <v>284676</v>
      </c>
      <c r="G57" s="17">
        <f t="shared" ref="G57:G86" si="4">D57-C57</f>
        <v>-49438</v>
      </c>
      <c r="H57" s="18">
        <f t="shared" si="2"/>
        <v>-1.9579075702315429E-2</v>
      </c>
      <c r="I57" s="22">
        <f t="shared" si="3"/>
        <v>0.11499988284939361</v>
      </c>
    </row>
    <row r="58" spans="1:9">
      <c r="A58" s="8">
        <v>503</v>
      </c>
      <c r="B58" s="8" t="s">
        <v>29</v>
      </c>
      <c r="C58" s="29">
        <v>0</v>
      </c>
      <c r="D58" s="306">
        <v>0</v>
      </c>
      <c r="E58" s="29">
        <v>0</v>
      </c>
      <c r="F58" s="306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8">
        <v>504</v>
      </c>
      <c r="B59" s="8" t="s">
        <v>30</v>
      </c>
      <c r="C59" s="29">
        <v>15000</v>
      </c>
      <c r="D59" s="306">
        <v>2975</v>
      </c>
      <c r="E59" s="29">
        <v>1725</v>
      </c>
      <c r="F59" s="306">
        <v>342</v>
      </c>
      <c r="G59" s="17">
        <f t="shared" si="4"/>
        <v>-12025</v>
      </c>
      <c r="H59" s="18">
        <f t="shared" si="2"/>
        <v>-0.80173913043478262</v>
      </c>
      <c r="I59" s="22">
        <f t="shared" si="3"/>
        <v>0.11495798319327731</v>
      </c>
    </row>
    <row r="60" spans="1:9">
      <c r="A60" s="8">
        <v>505</v>
      </c>
      <c r="B60" s="8" t="s">
        <v>31</v>
      </c>
      <c r="C60" s="29">
        <v>68187</v>
      </c>
      <c r="D60" s="306">
        <v>63290</v>
      </c>
      <c r="E60" s="29">
        <v>7841</v>
      </c>
      <c r="F60" s="306">
        <v>7278</v>
      </c>
      <c r="G60" s="17">
        <f t="shared" si="4"/>
        <v>-4897</v>
      </c>
      <c r="H60" s="18">
        <f t="shared" si="2"/>
        <v>-7.1802066063002212E-2</v>
      </c>
      <c r="I60" s="22">
        <f t="shared" si="3"/>
        <v>0.11499446990045821</v>
      </c>
    </row>
    <row r="61" spans="1:9">
      <c r="A61" s="8">
        <v>506</v>
      </c>
      <c r="B61" s="8" t="s">
        <v>32</v>
      </c>
      <c r="C61" s="29">
        <v>9805</v>
      </c>
      <c r="D61" s="306">
        <v>9170</v>
      </c>
      <c r="E61" s="29">
        <v>1127</v>
      </c>
      <c r="F61" s="306">
        <v>1055</v>
      </c>
      <c r="G61" s="17">
        <f t="shared" si="4"/>
        <v>-635</v>
      </c>
      <c r="H61" s="18">
        <f t="shared" si="2"/>
        <v>-6.3886424134871334E-2</v>
      </c>
      <c r="I61" s="22">
        <f t="shared" si="3"/>
        <v>0.11504907306434024</v>
      </c>
    </row>
    <row r="62" spans="1:9">
      <c r="A62" s="8">
        <v>507</v>
      </c>
      <c r="B62" s="8" t="s">
        <v>33</v>
      </c>
      <c r="C62" s="29">
        <v>3850920</v>
      </c>
      <c r="D62" s="306">
        <v>3574023</v>
      </c>
      <c r="E62" s="29">
        <v>442857</v>
      </c>
      <c r="F62" s="306">
        <v>411013</v>
      </c>
      <c r="G62" s="17">
        <f t="shared" si="4"/>
        <v>-276897</v>
      </c>
      <c r="H62" s="18">
        <f t="shared" si="2"/>
        <v>-7.1905829647041841E-2</v>
      </c>
      <c r="I62" s="22">
        <f t="shared" si="3"/>
        <v>0.11500009932784427</v>
      </c>
    </row>
    <row r="63" spans="1:9">
      <c r="A63" s="8">
        <v>508</v>
      </c>
      <c r="B63" s="8" t="s">
        <v>34</v>
      </c>
      <c r="C63" s="29">
        <v>0</v>
      </c>
      <c r="D63" s="306">
        <v>0</v>
      </c>
      <c r="E63" s="29">
        <v>0</v>
      </c>
      <c r="F63" s="306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8">
        <v>509</v>
      </c>
      <c r="B64" s="8" t="s">
        <v>24</v>
      </c>
      <c r="C64" s="29">
        <v>856037</v>
      </c>
      <c r="D64" s="306">
        <v>873838</v>
      </c>
      <c r="E64" s="29">
        <v>98445</v>
      </c>
      <c r="F64" s="306">
        <v>100491</v>
      </c>
      <c r="G64" s="17">
        <f t="shared" si="4"/>
        <v>17801</v>
      </c>
      <c r="H64" s="18">
        <f t="shared" si="2"/>
        <v>2.0783178424500948E-2</v>
      </c>
      <c r="I64" s="22">
        <f t="shared" si="3"/>
        <v>0.11499957658055612</v>
      </c>
    </row>
    <row r="65" spans="1:9">
      <c r="A65" s="8">
        <v>510</v>
      </c>
      <c r="B65" s="8" t="s">
        <v>35</v>
      </c>
      <c r="C65" s="29">
        <v>506869</v>
      </c>
      <c r="D65" s="306">
        <v>507317</v>
      </c>
      <c r="E65" s="29">
        <v>58291</v>
      </c>
      <c r="F65" s="306">
        <v>58342</v>
      </c>
      <c r="G65" s="17">
        <f t="shared" si="4"/>
        <v>448</v>
      </c>
      <c r="H65" s="18">
        <f t="shared" si="2"/>
        <v>8.7492065670513597E-4</v>
      </c>
      <c r="I65" s="22">
        <f t="shared" si="3"/>
        <v>0.11500107427900109</v>
      </c>
    </row>
    <row r="66" spans="1:9">
      <c r="A66" s="8">
        <v>511</v>
      </c>
      <c r="B66" s="8" t="s">
        <v>36</v>
      </c>
      <c r="C66" s="29">
        <v>4832935</v>
      </c>
      <c r="D66" s="306">
        <v>4729247</v>
      </c>
      <c r="E66" s="29">
        <v>555787</v>
      </c>
      <c r="F66" s="306">
        <v>543864</v>
      </c>
      <c r="G66" s="17">
        <f t="shared" si="4"/>
        <v>-103688</v>
      </c>
      <c r="H66" s="18">
        <f t="shared" si="2"/>
        <v>-2.1452462903954195E-2</v>
      </c>
      <c r="I66" s="22">
        <f t="shared" si="3"/>
        <v>0.11500012581284082</v>
      </c>
    </row>
    <row r="67" spans="1:9">
      <c r="A67" s="8">
        <v>512</v>
      </c>
      <c r="B67" s="8" t="s">
        <v>37</v>
      </c>
      <c r="C67" s="29">
        <v>124471828</v>
      </c>
      <c r="D67" s="306">
        <v>165754533</v>
      </c>
      <c r="E67" s="29">
        <v>14314262</v>
      </c>
      <c r="F67" s="306">
        <v>19061771</v>
      </c>
      <c r="G67" s="17">
        <f t="shared" si="4"/>
        <v>41282705</v>
      </c>
      <c r="H67" s="18">
        <f t="shared" si="2"/>
        <v>0.33166285485063773</v>
      </c>
      <c r="I67" s="22">
        <f t="shared" si="3"/>
        <v>0.11499999822025983</v>
      </c>
    </row>
    <row r="68" spans="1:9">
      <c r="A68" s="8">
        <v>513</v>
      </c>
      <c r="B68" s="8" t="s">
        <v>38</v>
      </c>
      <c r="C68" s="29">
        <v>11090054</v>
      </c>
      <c r="D68" s="306">
        <v>10717396</v>
      </c>
      <c r="E68" s="29">
        <v>1275355</v>
      </c>
      <c r="F68" s="306">
        <v>1232500</v>
      </c>
      <c r="G68" s="17">
        <f t="shared" si="4"/>
        <v>-372658</v>
      </c>
      <c r="H68" s="18">
        <f t="shared" si="2"/>
        <v>-3.3602408741095657E-2</v>
      </c>
      <c r="I68" s="22">
        <f t="shared" si="3"/>
        <v>0.11499994961462653</v>
      </c>
    </row>
    <row r="69" spans="1:9">
      <c r="A69" s="8">
        <v>514</v>
      </c>
      <c r="B69" s="8" t="s">
        <v>39</v>
      </c>
      <c r="C69" s="29">
        <v>743453</v>
      </c>
      <c r="D69" s="306">
        <v>479843</v>
      </c>
      <c r="E69" s="29">
        <v>85497</v>
      </c>
      <c r="F69" s="306">
        <v>55182</v>
      </c>
      <c r="G69" s="17">
        <f t="shared" si="4"/>
        <v>-263610</v>
      </c>
      <c r="H69" s="18">
        <f t="shared" si="2"/>
        <v>-0.35457384469630515</v>
      </c>
      <c r="I69" s="22">
        <f t="shared" si="3"/>
        <v>0.11500011462082389</v>
      </c>
    </row>
    <row r="70" spans="1:9">
      <c r="A70" s="8">
        <v>515</v>
      </c>
      <c r="B70" s="8" t="s">
        <v>40</v>
      </c>
      <c r="C70" s="29">
        <v>2449753</v>
      </c>
      <c r="D70" s="306">
        <v>2372378</v>
      </c>
      <c r="E70" s="29">
        <v>281721</v>
      </c>
      <c r="F70" s="306">
        <v>272824</v>
      </c>
      <c r="G70" s="17">
        <f t="shared" si="4"/>
        <v>-77375</v>
      </c>
      <c r="H70" s="18">
        <f t="shared" si="2"/>
        <v>-3.1580890313466115E-2</v>
      </c>
      <c r="I70" s="22">
        <f t="shared" si="3"/>
        <v>0.11500022340453334</v>
      </c>
    </row>
    <row r="71" spans="1:9">
      <c r="A71" s="8">
        <v>516</v>
      </c>
      <c r="B71" s="8" t="s">
        <v>41</v>
      </c>
      <c r="C71" s="29">
        <v>12787</v>
      </c>
      <c r="D71" s="306">
        <v>10863</v>
      </c>
      <c r="E71" s="29">
        <v>1471</v>
      </c>
      <c r="F71" s="306">
        <v>1249</v>
      </c>
      <c r="G71" s="17">
        <f t="shared" si="4"/>
        <v>-1924</v>
      </c>
      <c r="H71" s="18">
        <f t="shared" si="2"/>
        <v>-0.15091774303195105</v>
      </c>
      <c r="I71" s="22">
        <f t="shared" si="3"/>
        <v>0.11497744637761208</v>
      </c>
    </row>
    <row r="72" spans="1:9">
      <c r="A72" s="8">
        <v>517</v>
      </c>
      <c r="B72" s="8" t="s">
        <v>42</v>
      </c>
      <c r="C72" s="29">
        <v>8355457</v>
      </c>
      <c r="D72" s="306">
        <v>7923392</v>
      </c>
      <c r="E72" s="29">
        <v>960878</v>
      </c>
      <c r="F72" s="306">
        <v>911191</v>
      </c>
      <c r="G72" s="17">
        <f t="shared" si="4"/>
        <v>-432065</v>
      </c>
      <c r="H72" s="18">
        <f t="shared" si="2"/>
        <v>-5.1709998563813531E-2</v>
      </c>
      <c r="I72" s="22">
        <f t="shared" si="3"/>
        <v>0.11500011611188743</v>
      </c>
    </row>
    <row r="73" spans="1:9">
      <c r="A73" s="8">
        <v>518</v>
      </c>
      <c r="B73" s="8" t="s">
        <v>43</v>
      </c>
      <c r="C73" s="29">
        <v>0</v>
      </c>
      <c r="D73" s="306">
        <v>0</v>
      </c>
      <c r="E73" s="29">
        <v>0</v>
      </c>
      <c r="F73" s="306">
        <v>0</v>
      </c>
      <c r="G73" s="17">
        <f t="shared" si="4"/>
        <v>0</v>
      </c>
      <c r="H73" s="18" t="str">
        <f t="shared" si="2"/>
        <v/>
      </c>
      <c r="I73" s="22" t="str">
        <f t="shared" si="3"/>
        <v>N/A</v>
      </c>
    </row>
    <row r="74" spans="1:9">
      <c r="A74" s="8">
        <v>519</v>
      </c>
      <c r="B74" s="8" t="s">
        <v>44</v>
      </c>
      <c r="C74" s="29">
        <v>742760</v>
      </c>
      <c r="D74" s="306">
        <v>666653</v>
      </c>
      <c r="E74" s="29">
        <v>85417</v>
      </c>
      <c r="F74" s="306">
        <v>76665</v>
      </c>
      <c r="G74" s="17">
        <f t="shared" si="4"/>
        <v>-76107</v>
      </c>
      <c r="H74" s="18">
        <f t="shared" si="2"/>
        <v>-0.10246203917253005</v>
      </c>
      <c r="I74" s="22">
        <f t="shared" si="3"/>
        <v>0.11499985749707869</v>
      </c>
    </row>
    <row r="75" spans="1:9">
      <c r="A75" s="8">
        <v>520</v>
      </c>
      <c r="B75" s="8" t="s">
        <v>51</v>
      </c>
      <c r="C75" s="29">
        <v>107362</v>
      </c>
      <c r="D75" s="306">
        <v>140036</v>
      </c>
      <c r="E75" s="29">
        <v>12347</v>
      </c>
      <c r="F75" s="306">
        <v>16104</v>
      </c>
      <c r="G75" s="17">
        <f t="shared" si="4"/>
        <v>32674</v>
      </c>
      <c r="H75" s="18">
        <f t="shared" si="2"/>
        <v>0.30428444156475254</v>
      </c>
      <c r="I75" s="22">
        <f t="shared" si="3"/>
        <v>0.11499900025707675</v>
      </c>
    </row>
    <row r="76" spans="1:9">
      <c r="A76" s="8">
        <v>521</v>
      </c>
      <c r="B76" s="8" t="s">
        <v>54</v>
      </c>
      <c r="C76" s="29">
        <v>8717</v>
      </c>
      <c r="D76" s="306">
        <v>8691</v>
      </c>
      <c r="E76" s="29">
        <v>1002</v>
      </c>
      <c r="F76" s="306">
        <v>999</v>
      </c>
      <c r="G76" s="17">
        <f t="shared" si="4"/>
        <v>-26</v>
      </c>
      <c r="H76" s="18">
        <f t="shared" si="2"/>
        <v>-2.9940119760478723E-3</v>
      </c>
      <c r="I76" s="22">
        <f t="shared" si="3"/>
        <v>0.11494649637556092</v>
      </c>
    </row>
    <row r="77" spans="1:9">
      <c r="A77" s="8">
        <v>522</v>
      </c>
      <c r="B77" s="8" t="s">
        <v>22</v>
      </c>
      <c r="C77" s="29">
        <v>1727484</v>
      </c>
      <c r="D77" s="306">
        <v>1769304</v>
      </c>
      <c r="E77" s="29">
        <v>198660</v>
      </c>
      <c r="F77" s="306">
        <v>203469</v>
      </c>
      <c r="G77" s="17">
        <f t="shared" si="4"/>
        <v>41820</v>
      </c>
      <c r="H77" s="18">
        <f t="shared" si="2"/>
        <v>2.4207188160676463E-2</v>
      </c>
      <c r="I77" s="22">
        <f t="shared" si="3"/>
        <v>0.1149994574137627</v>
      </c>
    </row>
    <row r="78" spans="1:9">
      <c r="A78" s="8">
        <v>523</v>
      </c>
      <c r="B78" s="8" t="s">
        <v>21</v>
      </c>
      <c r="C78" s="29">
        <v>0</v>
      </c>
      <c r="D78" s="306">
        <v>0</v>
      </c>
      <c r="E78" s="29">
        <v>0</v>
      </c>
      <c r="F78" s="306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8">
        <v>524</v>
      </c>
      <c r="B79" s="8" t="s">
        <v>45</v>
      </c>
      <c r="C79" s="29">
        <v>0</v>
      </c>
      <c r="D79" s="306">
        <v>0</v>
      </c>
      <c r="E79" s="29">
        <v>0</v>
      </c>
      <c r="F79" s="306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8">
        <v>525</v>
      </c>
      <c r="B80" s="8" t="s">
        <v>46</v>
      </c>
      <c r="C80" s="29">
        <v>82302995</v>
      </c>
      <c r="D80" s="306">
        <v>90285535</v>
      </c>
      <c r="E80" s="29">
        <v>9464844</v>
      </c>
      <c r="F80" s="306">
        <v>10382836</v>
      </c>
      <c r="G80" s="17">
        <f t="shared" si="4"/>
        <v>7982540</v>
      </c>
      <c r="H80" s="18">
        <f t="shared" si="2"/>
        <v>9.6989659840140963E-2</v>
      </c>
      <c r="I80" s="22">
        <f t="shared" si="3"/>
        <v>0.11499999418511503</v>
      </c>
    </row>
    <row r="81" spans="1:9">
      <c r="A81" s="8">
        <v>526</v>
      </c>
      <c r="B81" s="8" t="s">
        <v>47</v>
      </c>
      <c r="C81" s="29">
        <v>15526</v>
      </c>
      <c r="D81" s="306">
        <v>15224</v>
      </c>
      <c r="E81" s="29">
        <v>1785</v>
      </c>
      <c r="F81" s="306">
        <v>1751</v>
      </c>
      <c r="G81" s="17">
        <f t="shared" si="4"/>
        <v>-302</v>
      </c>
      <c r="H81" s="18">
        <f t="shared" si="2"/>
        <v>-1.9047619047619091E-2</v>
      </c>
      <c r="I81" s="22">
        <f t="shared" si="3"/>
        <v>0.11501576458223857</v>
      </c>
    </row>
    <row r="82" spans="1:9">
      <c r="A82" s="8">
        <v>527</v>
      </c>
      <c r="B82" s="8" t="s">
        <v>48</v>
      </c>
      <c r="C82" s="29">
        <v>0</v>
      </c>
      <c r="D82" s="306">
        <v>0</v>
      </c>
      <c r="E82" s="29">
        <v>0</v>
      </c>
      <c r="F82" s="306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8">
        <v>528</v>
      </c>
      <c r="B83" s="8" t="s">
        <v>49</v>
      </c>
      <c r="C83" s="29">
        <v>0</v>
      </c>
      <c r="D83" s="306">
        <v>0</v>
      </c>
      <c r="E83" s="29">
        <v>0</v>
      </c>
      <c r="F83" s="306">
        <v>0</v>
      </c>
      <c r="G83" s="17">
        <f t="shared" si="4"/>
        <v>0</v>
      </c>
      <c r="H83" s="18" t="str">
        <f t="shared" si="2"/>
        <v/>
      </c>
      <c r="I83" s="22" t="str">
        <f t="shared" si="3"/>
        <v>N/A</v>
      </c>
    </row>
    <row r="84" spans="1:9">
      <c r="A84" s="8">
        <v>529</v>
      </c>
      <c r="B84" s="1" t="s">
        <v>657</v>
      </c>
      <c r="C84" s="29">
        <v>6186490</v>
      </c>
      <c r="D84" s="306">
        <v>459957000</v>
      </c>
      <c r="E84" s="29">
        <v>711446</v>
      </c>
      <c r="F84" s="306">
        <v>52895055</v>
      </c>
      <c r="G84" s="17">
        <f t="shared" si="4"/>
        <v>453770510</v>
      </c>
      <c r="H84" s="18">
        <f t="shared" si="2"/>
        <v>73.34865752284783</v>
      </c>
      <c r="I84" s="22">
        <f t="shared" si="3"/>
        <v>0.115</v>
      </c>
    </row>
    <row r="85" spans="1:9">
      <c r="A85" s="8">
        <v>531</v>
      </c>
      <c r="B85" s="8" t="s">
        <v>25</v>
      </c>
      <c r="C85" s="29">
        <v>3052815</v>
      </c>
      <c r="D85" s="306">
        <v>3171688</v>
      </c>
      <c r="E85" s="29">
        <v>351075</v>
      </c>
      <c r="F85" s="306">
        <v>364746</v>
      </c>
      <c r="G85" s="17">
        <f t="shared" si="4"/>
        <v>118873</v>
      </c>
      <c r="H85" s="18">
        <f t="shared" si="2"/>
        <v>3.8940397350993416E-2</v>
      </c>
      <c r="I85" s="22">
        <f t="shared" si="3"/>
        <v>0.11500059274430524</v>
      </c>
    </row>
    <row r="86" spans="1:9">
      <c r="A86" s="8">
        <v>532</v>
      </c>
      <c r="B86" s="13" t="s">
        <v>52</v>
      </c>
      <c r="C86" s="30">
        <v>0</v>
      </c>
      <c r="D86" s="307">
        <v>0</v>
      </c>
      <c r="E86" s="30">
        <v>0</v>
      </c>
      <c r="F86" s="307">
        <v>0</v>
      </c>
      <c r="G86" s="26">
        <f t="shared" si="4"/>
        <v>0</v>
      </c>
      <c r="H86" s="23" t="str">
        <f t="shared" si="2"/>
        <v/>
      </c>
      <c r="I86" s="24" t="str">
        <f t="shared" si="3"/>
        <v>N/A</v>
      </c>
    </row>
    <row r="87" spans="1:9">
      <c r="A87" s="7" t="s">
        <v>19</v>
      </c>
      <c r="B87" s="7" t="s">
        <v>26</v>
      </c>
      <c r="C87" s="15">
        <v>256129130</v>
      </c>
      <c r="D87" s="15">
        <f>SUM(D56:D85)</f>
        <v>759543169</v>
      </c>
      <c r="E87" s="15">
        <v>29454851</v>
      </c>
      <c r="F87" s="15">
        <f>SUM(F56:F85)</f>
        <v>87347465</v>
      </c>
      <c r="G87" s="15">
        <f>SUM(G56:G85)</f>
        <v>503414039</v>
      </c>
      <c r="H87" s="19">
        <f t="shared" si="2"/>
        <v>1.9654695927675885</v>
      </c>
      <c r="I87" s="25">
        <f t="shared" si="3"/>
        <v>0.11500000074386818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4" tint="0.39997558519241921"/>
  </sheetPr>
  <dimension ref="A1:J87"/>
  <sheetViews>
    <sheetView workbookViewId="0">
      <selection activeCell="C15" sqref="C15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"JOHNSON COUNTY "&amp;D3</f>
        <v>JOHNSON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237199981</v>
      </c>
      <c r="D6" s="17">
        <f>D25</f>
        <v>263265914.01999998</v>
      </c>
      <c r="E6" s="29">
        <f>E25</f>
        <v>22534255</v>
      </c>
      <c r="F6" s="17">
        <f>F25</f>
        <v>25010331</v>
      </c>
      <c r="G6" s="17">
        <f t="shared" ref="G6:G11" si="0">D6-C6</f>
        <v>26065933.019999981</v>
      </c>
      <c r="H6" s="18">
        <f>IF(E6=0,"",F6/E6-1)</f>
        <v>0.10988053521183638</v>
      </c>
      <c r="I6" s="22">
        <f>IF(D6=0,"N/A",F6/D6)</f>
        <v>9.500026273093598E-2</v>
      </c>
    </row>
    <row r="7" spans="1:10">
      <c r="A7" s="1" t="s">
        <v>14</v>
      </c>
      <c r="B7" s="36" t="s">
        <v>70</v>
      </c>
      <c r="C7" s="29">
        <f>C42</f>
        <v>1695684600.6800001</v>
      </c>
      <c r="D7" s="17">
        <f>D42</f>
        <v>1357414933.7199998</v>
      </c>
      <c r="E7" s="29">
        <f>E42</f>
        <v>161090056</v>
      </c>
      <c r="F7" s="17">
        <f>F42</f>
        <v>128954445</v>
      </c>
      <c r="G7" s="17">
        <f t="shared" si="0"/>
        <v>-338269666.96000028</v>
      </c>
      <c r="H7" s="18">
        <f t="shared" ref="H7:H14" si="1">IF(E7=0,"",F7/E7-1)</f>
        <v>-0.1994884836342723</v>
      </c>
      <c r="I7" s="22">
        <f>IF(D7=0,"N/A",F7/D7)</f>
        <v>9.5000019372558364E-2</v>
      </c>
    </row>
    <row r="8" spans="1:10">
      <c r="A8" s="1" t="s">
        <v>17</v>
      </c>
      <c r="B8" s="36" t="s">
        <v>71</v>
      </c>
      <c r="C8" s="29">
        <f>C49</f>
        <v>75041976.24000001</v>
      </c>
      <c r="D8" s="17">
        <f>D49</f>
        <v>77722780.849999994</v>
      </c>
      <c r="E8" s="29">
        <f>E49</f>
        <v>7129018</v>
      </c>
      <c r="F8" s="17">
        <f>F49</f>
        <v>7383673</v>
      </c>
      <c r="G8" s="17">
        <f t="shared" si="0"/>
        <v>2680804.6099999845</v>
      </c>
      <c r="H8" s="18">
        <f t="shared" si="1"/>
        <v>3.5720908545889385E-2</v>
      </c>
      <c r="I8" s="22">
        <f>IF(D8=0,"N/A",F8/D8)</f>
        <v>9.500011347059259E-2</v>
      </c>
    </row>
    <row r="9" spans="1:10">
      <c r="A9" s="1" t="s">
        <v>19</v>
      </c>
      <c r="B9" s="36" t="s">
        <v>20</v>
      </c>
      <c r="C9" s="29">
        <f>C87</f>
        <v>320407271</v>
      </c>
      <c r="D9" s="17">
        <f>D87</f>
        <v>359059636</v>
      </c>
      <c r="E9" s="29">
        <f>E87</f>
        <v>36846833</v>
      </c>
      <c r="F9" s="17">
        <f>F87</f>
        <v>41291860</v>
      </c>
      <c r="G9" s="17">
        <f t="shared" si="0"/>
        <v>38652365</v>
      </c>
      <c r="H9" s="18">
        <f t="shared" si="1"/>
        <v>0.12063525242454354</v>
      </c>
      <c r="I9" s="22">
        <f>IF(D9=0,"N/A",F9/D9)</f>
        <v>0.11500000518019797</v>
      </c>
    </row>
    <row r="10" spans="1:10">
      <c r="B10" s="1" t="s">
        <v>23</v>
      </c>
      <c r="C10" s="29">
        <f>'MINERAL VALUE DETAIL'!X41</f>
        <v>175676515</v>
      </c>
      <c r="D10" s="279">
        <f>'STATE ASSESSED'!C14</f>
        <v>212859557</v>
      </c>
      <c r="E10" s="29">
        <f>C10</f>
        <v>175676515</v>
      </c>
      <c r="F10" s="279">
        <f>D10</f>
        <v>212859557</v>
      </c>
      <c r="G10" s="17">
        <f t="shared" si="0"/>
        <v>37183042</v>
      </c>
      <c r="H10" s="18">
        <f t="shared" si="1"/>
        <v>0.21165630477130093</v>
      </c>
      <c r="I10" s="22">
        <f>IF(D10=0,"N/A",F10/D10)</f>
        <v>1</v>
      </c>
    </row>
    <row r="11" spans="1:10">
      <c r="B11" s="1" t="s">
        <v>66</v>
      </c>
      <c r="C11" s="280">
        <f>'STATE ASSESSED'!E14</f>
        <v>63147112</v>
      </c>
      <c r="D11" s="279">
        <f>'STATE ASSESSED'!F14</f>
        <v>71684933</v>
      </c>
      <c r="E11" s="29">
        <f>'STATE ASSESSED'!H14</f>
        <v>7085456</v>
      </c>
      <c r="F11" s="279">
        <f>'STATE ASSESSED'!I14</f>
        <v>8046149</v>
      </c>
      <c r="G11" s="17">
        <f t="shared" si="0"/>
        <v>8537821</v>
      </c>
      <c r="H11" s="18">
        <f>IF(E11=0,"",F11/E11-1)</f>
        <v>0.13558661573792841</v>
      </c>
      <c r="I11" s="22">
        <f>F11/D11</f>
        <v>0.1122432380595236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2328333828.9200001</v>
      </c>
      <c r="D13" s="15">
        <f>SUM(D6:D9)</f>
        <v>2057463264.5899997</v>
      </c>
      <c r="E13" s="15">
        <f>SUM(E6:E9)</f>
        <v>227600162</v>
      </c>
      <c r="F13" s="15">
        <f>SUM(F6:F9)</f>
        <v>202640309</v>
      </c>
      <c r="G13" s="15">
        <f>SUM(G6:G9)</f>
        <v>-270870564.33000028</v>
      </c>
      <c r="H13" s="19">
        <f t="shared" si="1"/>
        <v>-0.10966535691657375</v>
      </c>
      <c r="I13" s="21"/>
    </row>
    <row r="14" spans="1:10">
      <c r="B14" s="12" t="s">
        <v>74</v>
      </c>
      <c r="C14" s="16">
        <f>SUM(C10:C11)</f>
        <v>238823627</v>
      </c>
      <c r="D14" s="16">
        <f>SUM(D10:D11)</f>
        <v>284544490</v>
      </c>
      <c r="E14" s="16">
        <f>SUM(E10:E11)</f>
        <v>182761971</v>
      </c>
      <c r="F14" s="16">
        <f>SUM(F10:F11)</f>
        <v>220905706</v>
      </c>
      <c r="G14" s="16">
        <f>SUM(G10:G11)</f>
        <v>45720863</v>
      </c>
      <c r="H14" s="20">
        <f t="shared" si="1"/>
        <v>0.20870717683385021</v>
      </c>
      <c r="I14" s="21"/>
    </row>
    <row r="15" spans="1:10">
      <c r="B15" s="7" t="s">
        <v>72</v>
      </c>
      <c r="C15" s="15">
        <f>SUM(C13:C14)</f>
        <v>2567157455.9200001</v>
      </c>
      <c r="D15" s="486">
        <f>SUM(D13:D14)</f>
        <v>2342007754.5899997</v>
      </c>
      <c r="E15" s="15">
        <f>SUM(E13:E14)</f>
        <v>410362133</v>
      </c>
      <c r="F15" s="486">
        <f>SUM(F13:F14)</f>
        <v>423546015</v>
      </c>
      <c r="G15" s="15">
        <f>SUM(G13:G14)</f>
        <v>-225149701.33000028</v>
      </c>
      <c r="H15" s="19">
        <f>IF(E15=0,"",F15/E15-1)</f>
        <v>3.2127433161577734E-2</v>
      </c>
      <c r="I15" s="21"/>
    </row>
    <row r="16" spans="1:10">
      <c r="B16" s="7"/>
      <c r="C16" s="15"/>
      <c r="D16" s="15" t="s">
        <v>496</v>
      </c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110963633</v>
      </c>
      <c r="D22" s="3">
        <v>114107486.23</v>
      </c>
      <c r="E22" s="29">
        <v>10541611</v>
      </c>
      <c r="F22" s="3">
        <v>10840217</v>
      </c>
      <c r="G22" s="17">
        <f>D22-C22</f>
        <v>3143853.2300000042</v>
      </c>
      <c r="H22" s="18">
        <f>IF(E22=0,"",F22/E22-1)</f>
        <v>2.8326410450926431E-2</v>
      </c>
      <c r="I22" s="22">
        <f>IF(D22=0,"N/A",F22/D22)</f>
        <v>9.5000050900691899E-2</v>
      </c>
    </row>
    <row r="23" spans="1:9">
      <c r="A23" s="1">
        <v>120</v>
      </c>
      <c r="B23" s="36" t="s">
        <v>76</v>
      </c>
      <c r="C23" s="29">
        <v>803683</v>
      </c>
      <c r="D23" s="3">
        <v>878773.53</v>
      </c>
      <c r="E23" s="29">
        <v>76351</v>
      </c>
      <c r="F23" s="3">
        <v>83483</v>
      </c>
      <c r="G23" s="17">
        <f>D23-C23</f>
        <v>75090.530000000028</v>
      </c>
      <c r="H23" s="18">
        <f>IF(E23=0,"",F23/E23-1)</f>
        <v>9.3410695341252792E-2</v>
      </c>
      <c r="I23" s="22">
        <f>IF(D23=0,"N/A",F23/D23)</f>
        <v>9.4999447696154427E-2</v>
      </c>
    </row>
    <row r="24" spans="1:9">
      <c r="A24" s="28">
        <v>130</v>
      </c>
      <c r="B24" s="37" t="s">
        <v>77</v>
      </c>
      <c r="C24" s="30">
        <v>125432665</v>
      </c>
      <c r="D24" s="4">
        <v>148279654.25999999</v>
      </c>
      <c r="E24" s="30">
        <v>11916293</v>
      </c>
      <c r="F24" s="4">
        <v>14086631</v>
      </c>
      <c r="G24" s="26">
        <f>D24-C24</f>
        <v>22846989.25999999</v>
      </c>
      <c r="H24" s="23">
        <f>IF(E24=0,"",F24/E24-1)</f>
        <v>0.18213197678170556</v>
      </c>
      <c r="I24" s="24">
        <f>IF(D24=0,"N/A",F24/D24)</f>
        <v>9.5000430573569383E-2</v>
      </c>
    </row>
    <row r="25" spans="1:9">
      <c r="A25" s="7" t="s">
        <v>15</v>
      </c>
      <c r="B25" s="7" t="s">
        <v>16</v>
      </c>
      <c r="C25" s="15">
        <f>SUM(C22:C24)</f>
        <v>237199981</v>
      </c>
      <c r="D25" s="15">
        <f>SUM(D22:D24)</f>
        <v>263265914.01999998</v>
      </c>
      <c r="E25" s="15">
        <f>SUM(E22:E24)</f>
        <v>22534255</v>
      </c>
      <c r="F25" s="15">
        <f>SUM(F22:F24)</f>
        <v>25010331</v>
      </c>
      <c r="G25" s="15">
        <f>SUM(G22:G24)</f>
        <v>26065933.019999996</v>
      </c>
      <c r="H25" s="19">
        <f>IF(E25=0,"",F25/E25-1)</f>
        <v>0.10988053521183638</v>
      </c>
      <c r="I25" s="25">
        <f>IF(D25=0,"N/A",F25/D25)</f>
        <v>9.500026273093598E-2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43862.805000000008</v>
      </c>
      <c r="D29" s="3">
        <v>42287.19000000001</v>
      </c>
      <c r="E29" s="31">
        <v>1302.3754598274143</v>
      </c>
      <c r="F29" s="27">
        <f>IF(D29&lt;&gt;0,D22/D29,0)</f>
        <v>2698.3936797408383</v>
      </c>
      <c r="G29" s="17">
        <f>D29-C29</f>
        <v>-1575.614999999998</v>
      </c>
      <c r="H29" s="27">
        <f>F29-E29</f>
        <v>1396.018219913424</v>
      </c>
      <c r="I29" s="2"/>
    </row>
    <row r="30" spans="1:9">
      <c r="A30" s="1">
        <v>120</v>
      </c>
      <c r="B30" s="36" t="s">
        <v>76</v>
      </c>
      <c r="C30" s="29">
        <v>2733.9</v>
      </c>
      <c r="D30" s="3">
        <v>2698.9</v>
      </c>
      <c r="E30" s="31">
        <v>268.19892280071815</v>
      </c>
      <c r="F30" s="27">
        <f>IF(D30&lt;&gt;0,D23/D30,0)</f>
        <v>325.60433139427175</v>
      </c>
      <c r="G30" s="17">
        <f>D30-C30</f>
        <v>-35</v>
      </c>
      <c r="H30" s="27">
        <f>F30-E30</f>
        <v>57.405408593553602</v>
      </c>
      <c r="I30" s="2"/>
    </row>
    <row r="31" spans="1:9">
      <c r="A31" s="1">
        <v>130</v>
      </c>
      <c r="B31" s="36" t="s">
        <v>77</v>
      </c>
      <c r="C31" s="29">
        <v>1452297.680862</v>
      </c>
      <c r="D31" s="3">
        <v>1452803.1165619998</v>
      </c>
      <c r="E31" s="31">
        <v>60.313246149343307</v>
      </c>
      <c r="F31" s="27">
        <f>IF(D31&lt;&gt;0,D24/D31,0)</f>
        <v>102.06452104184484</v>
      </c>
      <c r="G31" s="17">
        <f>D31-C31</f>
        <v>505.43569999979809</v>
      </c>
      <c r="H31" s="27">
        <f>F31-E31</f>
        <v>41.751274892501534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388962990</v>
      </c>
      <c r="D38" s="3">
        <v>329005829.34000003</v>
      </c>
      <c r="E38" s="29">
        <v>36951479</v>
      </c>
      <c r="F38" s="3">
        <v>31255601</v>
      </c>
      <c r="G38" s="17">
        <f>D38-C38</f>
        <v>-59957160.659999967</v>
      </c>
      <c r="H38" s="18">
        <f>IF(E38=0,"",F38/E38-1)</f>
        <v>-0.1541447907944361</v>
      </c>
      <c r="I38" s="22">
        <f>IF(D38=0,"N/A",F38/D38)</f>
        <v>9.5000143501104806E-2</v>
      </c>
    </row>
    <row r="39" spans="1:9">
      <c r="A39" s="1">
        <v>300</v>
      </c>
      <c r="B39" s="36" t="s">
        <v>64</v>
      </c>
      <c r="C39" s="29">
        <v>1103427222.6800001</v>
      </c>
      <c r="D39" s="3">
        <v>808384340.14999986</v>
      </c>
      <c r="E39" s="29">
        <v>104825599</v>
      </c>
      <c r="F39" s="3">
        <v>76796486</v>
      </c>
      <c r="G39" s="17">
        <f>D39-C39</f>
        <v>-295042882.53000021</v>
      </c>
      <c r="H39" s="18">
        <f>IF(E39=0,"",F39/E39-1)</f>
        <v>-0.26738805470598837</v>
      </c>
      <c r="I39" s="22">
        <f>IF(D39=0,"N/A",F39/D39)</f>
        <v>9.4999967448342729E-2</v>
      </c>
    </row>
    <row r="40" spans="1:9">
      <c r="A40" s="1">
        <v>400</v>
      </c>
      <c r="B40" s="36" t="s">
        <v>62</v>
      </c>
      <c r="C40" s="29">
        <v>43300913</v>
      </c>
      <c r="D40" s="3">
        <v>48743183.310000002</v>
      </c>
      <c r="E40" s="29">
        <v>4113583</v>
      </c>
      <c r="F40" s="3">
        <v>4630604</v>
      </c>
      <c r="G40" s="17">
        <f>D40-C40</f>
        <v>5442270.3100000024</v>
      </c>
      <c r="H40" s="18">
        <f>IF(E40=0,"",F40/E40-1)</f>
        <v>0.125686293433243</v>
      </c>
      <c r="I40" s="22">
        <f>IF(D40=0,"N/A",F40/D40)</f>
        <v>9.5000032528651024E-2</v>
      </c>
    </row>
    <row r="41" spans="1:9">
      <c r="A41" s="28">
        <v>500</v>
      </c>
      <c r="B41" s="37" t="s">
        <v>63</v>
      </c>
      <c r="C41" s="30">
        <v>159993475</v>
      </c>
      <c r="D41" s="4">
        <v>171281580.92000002</v>
      </c>
      <c r="E41" s="30">
        <v>15199395</v>
      </c>
      <c r="F41" s="4">
        <v>16271754</v>
      </c>
      <c r="G41" s="26">
        <f>D41-C41</f>
        <v>11288105.920000017</v>
      </c>
      <c r="H41" s="23">
        <f>IF(E41=0,"",F41/E41-1)</f>
        <v>7.0552742395338708E-2</v>
      </c>
      <c r="I41" s="24">
        <f>IF(D41=0,"N/A",F41/D41)</f>
        <v>9.5000022259252734E-2</v>
      </c>
    </row>
    <row r="42" spans="1:9">
      <c r="A42" s="7" t="s">
        <v>14</v>
      </c>
      <c r="B42" s="7" t="s">
        <v>69</v>
      </c>
      <c r="C42" s="15">
        <f>SUM(C38:C41)</f>
        <v>1695684600.6800001</v>
      </c>
      <c r="D42" s="15">
        <f>SUM(D38:D41)</f>
        <v>1357414933.7199998</v>
      </c>
      <c r="E42" s="15">
        <f>SUM(E38:E41)</f>
        <v>161090056</v>
      </c>
      <c r="F42" s="15">
        <f>SUM(F38:F41)</f>
        <v>128954445</v>
      </c>
      <c r="G42" s="15">
        <f>SUM(G38:G41)</f>
        <v>-338269666.96000016</v>
      </c>
      <c r="H42" s="19">
        <f>IF(E42=0,"",F42/E42-1)</f>
        <v>-0.1994884836342723</v>
      </c>
      <c r="I42" s="25">
        <f>IF(D42=0,"N/A",F42/D42)</f>
        <v>9.5000019372558364E-2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16841182.240000002</v>
      </c>
      <c r="D47" s="3">
        <v>13056005.85</v>
      </c>
      <c r="E47" s="29">
        <v>1599910</v>
      </c>
      <c r="F47" s="3">
        <v>1240313</v>
      </c>
      <c r="G47" s="17">
        <f>D47-C47</f>
        <v>-3785176.3900000025</v>
      </c>
      <c r="H47" s="18">
        <f>IF(E47=0,"",F47/E47-1)</f>
        <v>-0.22476076779318832</v>
      </c>
      <c r="I47" s="22">
        <f>IF(D47=0,"N/A",F47/D47)</f>
        <v>9.4999421281662499E-2</v>
      </c>
    </row>
    <row r="48" spans="1:9">
      <c r="A48" s="28">
        <v>730</v>
      </c>
      <c r="B48" s="37" t="s">
        <v>67</v>
      </c>
      <c r="C48" s="30">
        <v>58200794</v>
      </c>
      <c r="D48" s="4">
        <v>64666775</v>
      </c>
      <c r="E48" s="30">
        <v>5529108</v>
      </c>
      <c r="F48" s="4">
        <v>6143360</v>
      </c>
      <c r="G48" s="26">
        <f>D48-C48</f>
        <v>6465981</v>
      </c>
      <c r="H48" s="23">
        <f>IF(E48=0,"",F48/E48-1)</f>
        <v>0.11109423075114466</v>
      </c>
      <c r="I48" s="24">
        <f>IF(D48=0,"N/A",F48/D48)</f>
        <v>9.5000253221225267E-2</v>
      </c>
    </row>
    <row r="49" spans="1:9">
      <c r="A49" s="7" t="s">
        <v>17</v>
      </c>
      <c r="B49" s="7" t="s">
        <v>68</v>
      </c>
      <c r="C49" s="15">
        <f>SUM(C47:C48)</f>
        <v>75041976.24000001</v>
      </c>
      <c r="D49" s="15">
        <f>SUM(D47:D48)</f>
        <v>77722780.849999994</v>
      </c>
      <c r="E49" s="15">
        <f>SUM(E47:E48)</f>
        <v>7129018</v>
      </c>
      <c r="F49" s="15">
        <f>SUM(F47:F48)</f>
        <v>7383673</v>
      </c>
      <c r="G49" s="15">
        <f>SUM(G47:G48)</f>
        <v>2680804.6099999975</v>
      </c>
      <c r="H49" s="19">
        <f>IF(E49=0,"",F49/E49-1)</f>
        <v>3.5720908545889385E-2</v>
      </c>
      <c r="I49" s="25">
        <f>IF(D49=0,"N/A",F49/D49)</f>
        <v>9.500011347059259E-2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4000</v>
      </c>
      <c r="D56" s="3">
        <v>6000</v>
      </c>
      <c r="E56" s="29">
        <v>460</v>
      </c>
      <c r="F56" s="3">
        <v>690</v>
      </c>
      <c r="G56" s="17">
        <f>D56-C56</f>
        <v>2000</v>
      </c>
      <c r="H56" s="18">
        <f t="shared" ref="H56:H87" si="2">IF(E56=0,"",F56/E56-1)</f>
        <v>0.5</v>
      </c>
      <c r="I56" s="22">
        <f t="shared" ref="I56:I87" si="3">IF(D56=0,"N/A",F56/D56)</f>
        <v>0.115</v>
      </c>
    </row>
    <row r="57" spans="1:9">
      <c r="A57" s="1">
        <v>502</v>
      </c>
      <c r="B57" s="1" t="s">
        <v>28</v>
      </c>
      <c r="C57" s="29">
        <v>115002</v>
      </c>
      <c r="D57" s="3">
        <v>115002</v>
      </c>
      <c r="E57" s="29">
        <v>13225</v>
      </c>
      <c r="F57" s="3">
        <v>13225</v>
      </c>
      <c r="G57" s="17">
        <f t="shared" ref="G57:G86" si="4">D57-C57</f>
        <v>0</v>
      </c>
      <c r="H57" s="18">
        <f t="shared" si="2"/>
        <v>0</v>
      </c>
      <c r="I57" s="22">
        <f t="shared" si="3"/>
        <v>0.114998000034782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1928727</v>
      </c>
      <c r="D59" s="3">
        <v>1959394</v>
      </c>
      <c r="E59" s="29">
        <v>221803</v>
      </c>
      <c r="F59" s="3">
        <v>225330</v>
      </c>
      <c r="G59" s="17">
        <f t="shared" si="4"/>
        <v>30667</v>
      </c>
      <c r="H59" s="18">
        <f t="shared" si="2"/>
        <v>1.5901498176309703E-2</v>
      </c>
      <c r="I59" s="22">
        <f t="shared" si="3"/>
        <v>0.11499984178781807</v>
      </c>
    </row>
    <row r="60" spans="1:9">
      <c r="A60" s="1">
        <v>505</v>
      </c>
      <c r="B60" s="1" t="s">
        <v>31</v>
      </c>
      <c r="C60" s="29">
        <v>0</v>
      </c>
      <c r="D60" s="3">
        <v>75418</v>
      </c>
      <c r="E60" s="29">
        <v>0</v>
      </c>
      <c r="F60" s="3">
        <v>8673</v>
      </c>
      <c r="G60" s="17">
        <f t="shared" si="4"/>
        <v>75418</v>
      </c>
      <c r="H60" s="18" t="str">
        <f t="shared" si="2"/>
        <v/>
      </c>
      <c r="I60" s="22">
        <f t="shared" si="3"/>
        <v>0.11499907183961389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1708</v>
      </c>
      <c r="D62" s="3">
        <v>1708</v>
      </c>
      <c r="E62" s="29">
        <v>196</v>
      </c>
      <c r="F62" s="3">
        <v>196</v>
      </c>
      <c r="G62" s="17">
        <f t="shared" si="4"/>
        <v>0</v>
      </c>
      <c r="H62" s="18">
        <f t="shared" si="2"/>
        <v>0</v>
      </c>
      <c r="I62" s="22">
        <f t="shared" si="3"/>
        <v>0.11475409836065574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">
        <v>0</v>
      </c>
      <c r="E64" s="29">
        <v>0</v>
      </c>
      <c r="F64" s="3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0</v>
      </c>
      <c r="D65" s="3">
        <v>0</v>
      </c>
      <c r="E65" s="29">
        <v>0</v>
      </c>
      <c r="F65" s="3">
        <v>0</v>
      </c>
      <c r="G65" s="17">
        <f t="shared" si="4"/>
        <v>0</v>
      </c>
      <c r="H65" s="18" t="str">
        <f t="shared" si="2"/>
        <v/>
      </c>
      <c r="I65" s="22" t="str">
        <f t="shared" si="3"/>
        <v>N/A</v>
      </c>
    </row>
    <row r="66" spans="1:9">
      <c r="A66" s="1">
        <v>511</v>
      </c>
      <c r="B66" s="1" t="s">
        <v>36</v>
      </c>
      <c r="C66" s="29">
        <v>0</v>
      </c>
      <c r="D66" s="3">
        <v>0</v>
      </c>
      <c r="E66" s="29">
        <v>0</v>
      </c>
      <c r="F66" s="3">
        <v>0</v>
      </c>
      <c r="G66" s="17">
        <f t="shared" si="4"/>
        <v>0</v>
      </c>
      <c r="H66" s="18" t="str">
        <f t="shared" si="2"/>
        <v/>
      </c>
      <c r="I66" s="22" t="str">
        <f t="shared" si="3"/>
        <v>N/A</v>
      </c>
    </row>
    <row r="67" spans="1:9">
      <c r="A67" s="1">
        <v>512</v>
      </c>
      <c r="B67" s="1" t="s">
        <v>37</v>
      </c>
      <c r="C67" s="29">
        <v>343519</v>
      </c>
      <c r="D67" s="3">
        <v>347462</v>
      </c>
      <c r="E67" s="29">
        <v>39505</v>
      </c>
      <c r="F67" s="3">
        <v>39958</v>
      </c>
      <c r="G67" s="17">
        <f t="shared" si="4"/>
        <v>3943</v>
      </c>
      <c r="H67" s="18">
        <f t="shared" si="2"/>
        <v>1.1466902923680466E-2</v>
      </c>
      <c r="I67" s="22">
        <f t="shared" si="3"/>
        <v>0.11499962585836725</v>
      </c>
    </row>
    <row r="68" spans="1:9">
      <c r="A68" s="1">
        <v>513</v>
      </c>
      <c r="B68" s="1" t="s">
        <v>38</v>
      </c>
      <c r="C68" s="29">
        <v>462768</v>
      </c>
      <c r="D68" s="3">
        <v>470899</v>
      </c>
      <c r="E68" s="29">
        <v>53218</v>
      </c>
      <c r="F68" s="3">
        <v>54153</v>
      </c>
      <c r="G68" s="17">
        <f t="shared" si="4"/>
        <v>8131</v>
      </c>
      <c r="H68" s="18">
        <f t="shared" si="2"/>
        <v>1.7569243489045094E-2</v>
      </c>
      <c r="I68" s="22">
        <f t="shared" si="3"/>
        <v>0.11499918241491275</v>
      </c>
    </row>
    <row r="69" spans="1:9">
      <c r="A69" s="1">
        <v>514</v>
      </c>
      <c r="B69" s="1" t="s">
        <v>39</v>
      </c>
      <c r="C69" s="29">
        <v>625393</v>
      </c>
      <c r="D69" s="3">
        <v>522593</v>
      </c>
      <c r="E69" s="29">
        <v>71920</v>
      </c>
      <c r="F69" s="3">
        <v>60098</v>
      </c>
      <c r="G69" s="17">
        <f t="shared" si="4"/>
        <v>-102800</v>
      </c>
      <c r="H69" s="18">
        <f t="shared" si="2"/>
        <v>-0.16437708565072306</v>
      </c>
      <c r="I69" s="22">
        <f t="shared" si="3"/>
        <v>0.11499962686067361</v>
      </c>
    </row>
    <row r="70" spans="1:9">
      <c r="A70" s="1">
        <v>515</v>
      </c>
      <c r="B70" s="1" t="s">
        <v>40</v>
      </c>
      <c r="C70" s="29">
        <v>1962425</v>
      </c>
      <c r="D70" s="3">
        <v>1970436</v>
      </c>
      <c r="E70" s="29">
        <v>225679</v>
      </c>
      <c r="F70" s="3">
        <v>226601</v>
      </c>
      <c r="G70" s="17">
        <f t="shared" si="4"/>
        <v>8011</v>
      </c>
      <c r="H70" s="18">
        <f t="shared" si="2"/>
        <v>4.0854488011734524E-3</v>
      </c>
      <c r="I70" s="22">
        <f t="shared" si="3"/>
        <v>0.11500043645162797</v>
      </c>
    </row>
    <row r="71" spans="1:9">
      <c r="A71" s="1">
        <v>516</v>
      </c>
      <c r="B71" s="1" t="s">
        <v>41</v>
      </c>
      <c r="C71" s="29">
        <v>286</v>
      </c>
      <c r="D71" s="3">
        <v>290</v>
      </c>
      <c r="E71" s="29">
        <v>33</v>
      </c>
      <c r="F71" s="3">
        <v>33</v>
      </c>
      <c r="G71" s="17">
        <f t="shared" si="4"/>
        <v>4</v>
      </c>
      <c r="H71" s="18">
        <f t="shared" si="2"/>
        <v>0</v>
      </c>
      <c r="I71" s="22">
        <f t="shared" si="3"/>
        <v>0.11379310344827587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4"/>
        <v>0</v>
      </c>
      <c r="H72" s="18" t="str">
        <f t="shared" si="2"/>
        <v/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942296</v>
      </c>
      <c r="D73" s="3">
        <v>2454</v>
      </c>
      <c r="E73" s="29">
        <v>108365</v>
      </c>
      <c r="F73" s="3">
        <v>282</v>
      </c>
      <c r="G73" s="17">
        <f t="shared" si="4"/>
        <v>-939842</v>
      </c>
      <c r="H73" s="18">
        <f t="shared" si="2"/>
        <v>-0.99739768375397964</v>
      </c>
      <c r="I73" s="22">
        <f t="shared" si="3"/>
        <v>0.11491442542787286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51261</v>
      </c>
      <c r="D76" s="3">
        <v>51261</v>
      </c>
      <c r="E76" s="29">
        <v>5895</v>
      </c>
      <c r="F76" s="3">
        <v>5895</v>
      </c>
      <c r="G76" s="17">
        <f t="shared" si="4"/>
        <v>0</v>
      </c>
      <c r="H76" s="18">
        <f t="shared" si="2"/>
        <v>0</v>
      </c>
      <c r="I76" s="22">
        <f t="shared" si="3"/>
        <v>0.11499970737987944</v>
      </c>
    </row>
    <row r="77" spans="1:9">
      <c r="A77" s="1">
        <v>522</v>
      </c>
      <c r="B77" s="1" t="s">
        <v>22</v>
      </c>
      <c r="C77" s="29">
        <v>305094113</v>
      </c>
      <c r="D77" s="3">
        <v>346196007</v>
      </c>
      <c r="E77" s="29">
        <v>35085823</v>
      </c>
      <c r="F77" s="3">
        <v>39812547</v>
      </c>
      <c r="G77" s="17">
        <f t="shared" si="4"/>
        <v>41101894</v>
      </c>
      <c r="H77" s="18">
        <f t="shared" si="2"/>
        <v>0.13471891481639187</v>
      </c>
      <c r="I77" s="22">
        <f t="shared" si="3"/>
        <v>0.11500001789448715</v>
      </c>
    </row>
    <row r="78" spans="1:9">
      <c r="A78" s="1">
        <v>523</v>
      </c>
      <c r="B78" s="1" t="s">
        <v>21</v>
      </c>
      <c r="C78" s="29">
        <v>870</v>
      </c>
      <c r="D78" s="3">
        <v>882</v>
      </c>
      <c r="E78" s="29">
        <v>100</v>
      </c>
      <c r="F78" s="3">
        <v>101</v>
      </c>
      <c r="G78" s="17">
        <f t="shared" si="4"/>
        <v>12</v>
      </c>
      <c r="H78" s="18">
        <f t="shared" si="2"/>
        <v>1.0000000000000009E-2</v>
      </c>
      <c r="I78" s="22">
        <f t="shared" si="3"/>
        <v>0.1145124716553288</v>
      </c>
    </row>
    <row r="79" spans="1:9">
      <c r="A79" s="1">
        <v>524</v>
      </c>
      <c r="B79" s="1" t="s">
        <v>45</v>
      </c>
      <c r="C79" s="29">
        <v>1898</v>
      </c>
      <c r="D79" s="3">
        <v>1925</v>
      </c>
      <c r="E79" s="29">
        <v>218</v>
      </c>
      <c r="F79" s="3">
        <v>221</v>
      </c>
      <c r="G79" s="17">
        <f t="shared" si="4"/>
        <v>27</v>
      </c>
      <c r="H79" s="18">
        <f t="shared" si="2"/>
        <v>1.3761467889908285E-2</v>
      </c>
      <c r="I79" s="22">
        <f t="shared" si="3"/>
        <v>0.1148051948051948</v>
      </c>
    </row>
    <row r="80" spans="1:9">
      <c r="A80" s="1">
        <v>525</v>
      </c>
      <c r="B80" s="1" t="s">
        <v>46</v>
      </c>
      <c r="C80" s="29">
        <v>6958727</v>
      </c>
      <c r="D80" s="3">
        <v>5401765</v>
      </c>
      <c r="E80" s="29">
        <v>800252</v>
      </c>
      <c r="F80" s="3">
        <v>621201</v>
      </c>
      <c r="G80" s="17">
        <f t="shared" si="4"/>
        <v>-1556962</v>
      </c>
      <c r="H80" s="18">
        <f t="shared" si="2"/>
        <v>-0.22374327086967605</v>
      </c>
      <c r="I80" s="22">
        <f t="shared" si="3"/>
        <v>0.11499963437876323</v>
      </c>
    </row>
    <row r="81" spans="1:9">
      <c r="A81" s="1">
        <v>526</v>
      </c>
      <c r="B81" s="1" t="s">
        <v>47</v>
      </c>
      <c r="C81" s="29">
        <v>1914278</v>
      </c>
      <c r="D81" s="3">
        <v>1936140</v>
      </c>
      <c r="E81" s="29">
        <v>220141</v>
      </c>
      <c r="F81" s="3">
        <v>222656</v>
      </c>
      <c r="G81" s="17">
        <f t="shared" si="4"/>
        <v>21862</v>
      </c>
      <c r="H81" s="18">
        <f t="shared" si="2"/>
        <v>1.142449611839691E-2</v>
      </c>
      <c r="I81" s="22">
        <f t="shared" si="3"/>
        <v>0.1149999483508424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0</v>
      </c>
      <c r="D83" s="3">
        <v>0</v>
      </c>
      <c r="E83" s="29">
        <v>0</v>
      </c>
      <c r="F83" s="3">
        <v>0</v>
      </c>
      <c r="G83" s="17">
        <f t="shared" si="4"/>
        <v>0</v>
      </c>
      <c r="H83" s="18" t="str">
        <f t="shared" si="2"/>
        <v/>
      </c>
      <c r="I83" s="22" t="str">
        <f t="shared" si="3"/>
        <v>N/A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0</v>
      </c>
      <c r="D85" s="3">
        <v>0</v>
      </c>
      <c r="E85" s="29">
        <v>0</v>
      </c>
      <c r="F85" s="3">
        <v>0</v>
      </c>
      <c r="G85" s="17">
        <f t="shared" si="4"/>
        <v>0</v>
      </c>
      <c r="H85" s="18" t="str">
        <f t="shared" si="2"/>
        <v/>
      </c>
      <c r="I85" s="22" t="str">
        <f t="shared" si="3"/>
        <v>N/A</v>
      </c>
    </row>
    <row r="86" spans="1:9">
      <c r="A86" s="28">
        <v>532</v>
      </c>
      <c r="B86" s="28" t="s">
        <v>52</v>
      </c>
      <c r="C86" s="30">
        <v>6874616</v>
      </c>
      <c r="D86" s="4">
        <v>5773204</v>
      </c>
      <c r="E86" s="30">
        <v>790580.84000000008</v>
      </c>
      <c r="F86" s="469">
        <v>663918.46</v>
      </c>
      <c r="G86" s="26">
        <f t="shared" si="4"/>
        <v>-1101412</v>
      </c>
      <c r="H86" s="23">
        <f t="shared" si="2"/>
        <v>-0.16021433051678824</v>
      </c>
      <c r="I86" s="24">
        <f t="shared" si="3"/>
        <v>0.11499999999999999</v>
      </c>
    </row>
    <row r="87" spans="1:9">
      <c r="A87" s="7" t="s">
        <v>19</v>
      </c>
      <c r="B87" s="7" t="s">
        <v>26</v>
      </c>
      <c r="C87" s="15">
        <f>SUM(C56:C85)</f>
        <v>320407271</v>
      </c>
      <c r="D87" s="15">
        <f>SUM(D56:D85)</f>
        <v>359059636</v>
      </c>
      <c r="E87" s="15">
        <f>SUM(E56:E85)</f>
        <v>36846833</v>
      </c>
      <c r="F87" s="15">
        <f>SUM(F56:F85)</f>
        <v>41291860</v>
      </c>
      <c r="G87" s="15">
        <f>SUM(G56:G85)</f>
        <v>38652365</v>
      </c>
      <c r="H87" s="19">
        <f t="shared" si="2"/>
        <v>0.12063525242454354</v>
      </c>
      <c r="I87" s="25">
        <f t="shared" si="3"/>
        <v>0.11500000518019797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39997558519241921"/>
  </sheetPr>
  <dimension ref="A1:J87"/>
  <sheetViews>
    <sheetView workbookViewId="0">
      <selection activeCell="C15" sqref="C15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"LARAMIE COUNTY "&amp;D3</f>
        <v>LARAMIE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326878543</v>
      </c>
      <c r="D6" s="17">
        <f>D25</f>
        <v>312790465.25</v>
      </c>
      <c r="E6" s="29">
        <f>E25</f>
        <v>31053543</v>
      </c>
      <c r="F6" s="17">
        <f>F25</f>
        <v>29715154</v>
      </c>
      <c r="G6" s="17">
        <f t="shared" ref="G6:G11" si="0">D6-C6</f>
        <v>-14088077.75</v>
      </c>
      <c r="H6" s="18">
        <f>IF(E6=0,"",F6/E6-1)</f>
        <v>-4.309939770801674E-2</v>
      </c>
      <c r="I6" s="22">
        <f>IF(D6=0,"N/A",F6/D6)</f>
        <v>9.5000191186294478E-2</v>
      </c>
    </row>
    <row r="7" spans="1:10">
      <c r="A7" s="1" t="s">
        <v>14</v>
      </c>
      <c r="B7" s="36" t="s">
        <v>70</v>
      </c>
      <c r="C7" s="29">
        <f>C42</f>
        <v>15789208164.200003</v>
      </c>
      <c r="D7" s="17">
        <f>D42</f>
        <v>12771540526.099998</v>
      </c>
      <c r="E7" s="29">
        <f>E42</f>
        <v>1499975442</v>
      </c>
      <c r="F7" s="17">
        <f>F42</f>
        <v>1213297831</v>
      </c>
      <c r="G7" s="17">
        <f t="shared" si="0"/>
        <v>-3017667638.1000042</v>
      </c>
      <c r="H7" s="18">
        <f t="shared" ref="H7:H14" si="1">IF(E7=0,"",F7/E7-1)</f>
        <v>-0.19112153637512685</v>
      </c>
      <c r="I7" s="22">
        <f>IF(D7=0,"N/A",F7/D7)</f>
        <v>9.5000115962557308E-2</v>
      </c>
    </row>
    <row r="8" spans="1:10">
      <c r="A8" s="1" t="s">
        <v>17</v>
      </c>
      <c r="B8" s="36" t="s">
        <v>71</v>
      </c>
      <c r="C8" s="29">
        <f>C49</f>
        <v>1539020026.1600001</v>
      </c>
      <c r="D8" s="17">
        <f>D49</f>
        <v>2379530992.5500002</v>
      </c>
      <c r="E8" s="29">
        <f>E49</f>
        <v>146206978</v>
      </c>
      <c r="F8" s="17">
        <f>F49</f>
        <v>226055515</v>
      </c>
      <c r="G8" s="17">
        <f t="shared" si="0"/>
        <v>840510966.3900001</v>
      </c>
      <c r="H8" s="18">
        <f t="shared" si="1"/>
        <v>0.54613355731899471</v>
      </c>
      <c r="I8" s="22">
        <f>IF(D8=0,"N/A",F8/D8)</f>
        <v>9.5000029714994341E-2</v>
      </c>
    </row>
    <row r="9" spans="1:10">
      <c r="A9" s="1" t="s">
        <v>19</v>
      </c>
      <c r="B9" s="36" t="s">
        <v>20</v>
      </c>
      <c r="C9" s="29">
        <f>C87</f>
        <v>1907772306</v>
      </c>
      <c r="D9" s="17">
        <f>D87</f>
        <v>2007798244</v>
      </c>
      <c r="E9" s="29">
        <f>E87</f>
        <v>219393815</v>
      </c>
      <c r="F9" s="17">
        <f>F87</f>
        <v>230896810</v>
      </c>
      <c r="G9" s="17">
        <f t="shared" si="0"/>
        <v>100025938</v>
      </c>
      <c r="H9" s="18">
        <f t="shared" si="1"/>
        <v>5.2430808042605914E-2</v>
      </c>
      <c r="I9" s="22">
        <f>IF(D9=0,"N/A",F9/D9)</f>
        <v>0.11500000594681266</v>
      </c>
    </row>
    <row r="10" spans="1:10">
      <c r="B10" s="1" t="s">
        <v>23</v>
      </c>
      <c r="C10" s="29">
        <f>'MINERAL VALUE DETAIL'!X42</f>
        <v>722704369</v>
      </c>
      <c r="D10" s="279">
        <f>'STATE ASSESSED'!C15</f>
        <v>832192459</v>
      </c>
      <c r="E10" s="29">
        <f>C10</f>
        <v>722704369</v>
      </c>
      <c r="F10" s="279">
        <f>D10</f>
        <v>832192459</v>
      </c>
      <c r="G10" s="17">
        <f t="shared" si="0"/>
        <v>109488090</v>
      </c>
      <c r="H10" s="18">
        <f t="shared" si="1"/>
        <v>0.15149775578567182</v>
      </c>
      <c r="I10" s="22">
        <f>IF(D10=0,"N/A",F10/D10)</f>
        <v>1</v>
      </c>
    </row>
    <row r="11" spans="1:10">
      <c r="B11" s="1" t="s">
        <v>66</v>
      </c>
      <c r="C11" s="280">
        <f>'STATE ASSESSED'!E15</f>
        <v>1492447184</v>
      </c>
      <c r="D11" s="279">
        <f>'STATE ASSESSED'!F15</f>
        <v>1572666203</v>
      </c>
      <c r="E11" s="29">
        <f>'STATE ASSESSED'!H15</f>
        <v>169384477</v>
      </c>
      <c r="F11" s="279">
        <f>'STATE ASSESSED'!I15</f>
        <v>178539343</v>
      </c>
      <c r="G11" s="17">
        <f t="shared" si="0"/>
        <v>80219019</v>
      </c>
      <c r="H11" s="18">
        <f>IF(E11=0,"",F11/E11-1)</f>
        <v>5.4047845246173232E-2</v>
      </c>
      <c r="I11" s="22">
        <f>F11/D11</f>
        <v>0.11352653389474537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19562879039.360004</v>
      </c>
      <c r="D13" s="15">
        <f>SUM(D6:D9)</f>
        <v>17471660227.899998</v>
      </c>
      <c r="E13" s="15">
        <f>SUM(E6:E9)</f>
        <v>1896629778</v>
      </c>
      <c r="F13" s="15">
        <f>SUM(F6:F9)</f>
        <v>1699965310</v>
      </c>
      <c r="G13" s="15">
        <f>SUM(G6:G9)</f>
        <v>-2091218811.4600039</v>
      </c>
      <c r="H13" s="19">
        <f t="shared" si="1"/>
        <v>-0.10369154290479565</v>
      </c>
      <c r="I13" s="21"/>
    </row>
    <row r="14" spans="1:10">
      <c r="B14" s="12" t="s">
        <v>74</v>
      </c>
      <c r="C14" s="16">
        <f>SUM(C10:C11)</f>
        <v>2215151553</v>
      </c>
      <c r="D14" s="16">
        <f>SUM(D10:D11)</f>
        <v>2404858662</v>
      </c>
      <c r="E14" s="16">
        <f>SUM(E10:E11)</f>
        <v>892088846</v>
      </c>
      <c r="F14" s="16">
        <f>SUM(F10:F11)</f>
        <v>1010731802</v>
      </c>
      <c r="G14" s="16">
        <f>SUM(G10:G11)</f>
        <v>189707109</v>
      </c>
      <c r="H14" s="20">
        <f t="shared" si="1"/>
        <v>0.13299455153147388</v>
      </c>
      <c r="I14" s="21"/>
    </row>
    <row r="15" spans="1:10">
      <c r="B15" s="7" t="s">
        <v>72</v>
      </c>
      <c r="C15" s="15">
        <f>SUM(C13:C14)</f>
        <v>21778030592.360004</v>
      </c>
      <c r="D15" s="486">
        <f>SUM(D13:D14)</f>
        <v>19876518889.899998</v>
      </c>
      <c r="E15" s="15">
        <f>SUM(E13:E14)</f>
        <v>2788718624</v>
      </c>
      <c r="F15" s="486">
        <f>SUM(F13:F14)</f>
        <v>2710697112</v>
      </c>
      <c r="G15" s="15">
        <f>SUM(G13:G14)</f>
        <v>-1901511702.4600039</v>
      </c>
      <c r="H15" s="19">
        <f>IF(E15=0,"",F15/E15-1)</f>
        <v>-2.7977549017867531E-2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103127122</v>
      </c>
      <c r="D22" s="3">
        <v>96010400</v>
      </c>
      <c r="E22" s="29">
        <v>9797078</v>
      </c>
      <c r="F22" s="3">
        <v>9120978</v>
      </c>
      <c r="G22" s="17">
        <f>D22-C22</f>
        <v>-7116722</v>
      </c>
      <c r="H22" s="18">
        <f>IF(E22=0,"",F22/E22-1)</f>
        <v>-6.9010372276305243E-2</v>
      </c>
      <c r="I22" s="22">
        <f>IF(D22=0,"N/A",F22/D22)</f>
        <v>9.4999895844616836E-2</v>
      </c>
    </row>
    <row r="23" spans="1:9">
      <c r="A23" s="1">
        <v>120</v>
      </c>
      <c r="B23" s="36" t="s">
        <v>76</v>
      </c>
      <c r="C23" s="29">
        <v>89674341</v>
      </c>
      <c r="D23" s="3">
        <v>86791285</v>
      </c>
      <c r="E23" s="29">
        <v>8519089</v>
      </c>
      <c r="F23" s="3">
        <v>8245175</v>
      </c>
      <c r="G23" s="17">
        <f>D23-C23</f>
        <v>-2883056</v>
      </c>
      <c r="H23" s="18">
        <f>IF(E23=0,"",F23/E23-1)</f>
        <v>-3.215296846881166E-2</v>
      </c>
      <c r="I23" s="22">
        <f>IF(D23=0,"N/A",F23/D23)</f>
        <v>9.5000033701540421E-2</v>
      </c>
    </row>
    <row r="24" spans="1:9">
      <c r="A24" s="28">
        <v>130</v>
      </c>
      <c r="B24" s="37" t="s">
        <v>77</v>
      </c>
      <c r="C24" s="30">
        <v>134077080</v>
      </c>
      <c r="D24" s="4">
        <v>129988780.25</v>
      </c>
      <c r="E24" s="30">
        <v>12737376</v>
      </c>
      <c r="F24" s="4">
        <v>12349001</v>
      </c>
      <c r="G24" s="26">
        <f>D24-C24</f>
        <v>-4088299.75</v>
      </c>
      <c r="H24" s="23">
        <f>IF(E24=0,"",F24/E24-1)</f>
        <v>-3.0490973965124346E-2</v>
      </c>
      <c r="I24" s="24">
        <f>IF(D24=0,"N/A",F24/D24)</f>
        <v>9.500051447709465E-2</v>
      </c>
    </row>
    <row r="25" spans="1:9">
      <c r="A25" s="7" t="s">
        <v>15</v>
      </c>
      <c r="B25" s="7" t="s">
        <v>16</v>
      </c>
      <c r="C25" s="15">
        <f>SUM(C22:C24)</f>
        <v>326878543</v>
      </c>
      <c r="D25" s="15">
        <f>SUM(D22:D24)</f>
        <v>312790465.25</v>
      </c>
      <c r="E25" s="15">
        <f>SUM(E22:E24)</f>
        <v>31053543</v>
      </c>
      <c r="F25" s="15">
        <f>SUM(F22:F24)</f>
        <v>29715154</v>
      </c>
      <c r="G25" s="15">
        <f>SUM(G22:G24)</f>
        <v>-14088077.75</v>
      </c>
      <c r="H25" s="19">
        <f>IF(E25=0,"",F25/E25-1)</f>
        <v>-4.309939770801674E-2</v>
      </c>
      <c r="I25" s="25">
        <f>IF(D25=0,"N/A",F25/D25)</f>
        <v>9.5000191186294478E-2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38087.201000000001</v>
      </c>
      <c r="D29" s="3">
        <v>37893.1</v>
      </c>
      <c r="E29" s="31">
        <v>1143.0066737780696</v>
      </c>
      <c r="F29" s="27">
        <f>IF(D29&lt;&gt;0,D22/D29,0)</f>
        <v>2533.7172202854877</v>
      </c>
      <c r="G29" s="17">
        <f>D29-C29</f>
        <v>-194.10100000000239</v>
      </c>
      <c r="H29" s="27">
        <f>F29-E29</f>
        <v>1390.710546507418</v>
      </c>
      <c r="I29" s="2"/>
    </row>
    <row r="30" spans="1:9">
      <c r="A30" s="1">
        <v>120</v>
      </c>
      <c r="B30" s="36" t="s">
        <v>76</v>
      </c>
      <c r="C30" s="29">
        <v>225371.54399999999</v>
      </c>
      <c r="D30" s="3">
        <v>224666.73699999999</v>
      </c>
      <c r="E30" s="31">
        <v>301.62264877479578</v>
      </c>
      <c r="F30" s="27">
        <f>IF(D30&lt;&gt;0,D23/D30,0)</f>
        <v>386.31123662956838</v>
      </c>
      <c r="G30" s="17">
        <f>D30-C30</f>
        <v>-704.8070000000007</v>
      </c>
      <c r="H30" s="27">
        <f>F30-E30</f>
        <v>84.688587854772607</v>
      </c>
      <c r="I30" s="2"/>
    </row>
    <row r="31" spans="1:9">
      <c r="A31" s="1">
        <v>130</v>
      </c>
      <c r="B31" s="36" t="s">
        <v>77</v>
      </c>
      <c r="C31" s="29">
        <v>1085023.871</v>
      </c>
      <c r="D31" s="3">
        <v>1088232.635616</v>
      </c>
      <c r="E31" s="31">
        <v>73.058791257083385</v>
      </c>
      <c r="F31" s="27">
        <f>IF(D31&lt;&gt;0,D24/D31,0)</f>
        <v>119.4494412276279</v>
      </c>
      <c r="G31" s="17">
        <f>D31-C31</f>
        <v>3208.7646160000004</v>
      </c>
      <c r="H31" s="27">
        <f>F31-E31</f>
        <v>46.390649970544516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D27</f>
        <v>2025</v>
      </c>
      <c r="E35" s="34">
        <f>$C$35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2115991867</v>
      </c>
      <c r="D38" s="3">
        <v>1606294405.3699999</v>
      </c>
      <c r="E38" s="29">
        <v>201020001</v>
      </c>
      <c r="F38" s="3">
        <v>152599210</v>
      </c>
      <c r="G38" s="17">
        <f>D38-C38</f>
        <v>-509697461.63000011</v>
      </c>
      <c r="H38" s="18">
        <f>IF(E38=0,"",F38/E38-1)</f>
        <v>-0.24087548880272869</v>
      </c>
      <c r="I38" s="22">
        <f>IF(D38=0,"N/A",F38/D38)</f>
        <v>9.5000772890602034E-2</v>
      </c>
    </row>
    <row r="39" spans="1:9">
      <c r="A39" s="1">
        <v>300</v>
      </c>
      <c r="B39" s="36" t="s">
        <v>64</v>
      </c>
      <c r="C39" s="29">
        <v>10682348255.200003</v>
      </c>
      <c r="D39" s="3">
        <v>7945962592.7299995</v>
      </c>
      <c r="E39" s="29">
        <v>1014822937</v>
      </c>
      <c r="F39" s="3">
        <v>754866645</v>
      </c>
      <c r="G39" s="17">
        <f>D39-C39</f>
        <v>-2736385662.4700031</v>
      </c>
      <c r="H39" s="18">
        <f>IF(E39=0,"",F39/E39-1)</f>
        <v>-0.25615925943542206</v>
      </c>
      <c r="I39" s="22">
        <f>IF(D39=0,"N/A",F39/D39)</f>
        <v>9.500002500523351E-2</v>
      </c>
    </row>
    <row r="40" spans="1:9">
      <c r="A40" s="1">
        <v>400</v>
      </c>
      <c r="B40" s="36" t="s">
        <v>62</v>
      </c>
      <c r="C40" s="29">
        <v>584349672</v>
      </c>
      <c r="D40" s="3">
        <v>616585993.25999999</v>
      </c>
      <c r="E40" s="29">
        <v>55513259</v>
      </c>
      <c r="F40" s="3">
        <v>58575705</v>
      </c>
      <c r="G40" s="17">
        <f>D40-C40</f>
        <v>32236321.25999999</v>
      </c>
      <c r="H40" s="18">
        <f>IF(E40=0,"",F40/E40-1)</f>
        <v>5.5166027993420519E-2</v>
      </c>
      <c r="I40" s="22">
        <f>IF(D40=0,"N/A",F40/D40)</f>
        <v>9.5000057802642923E-2</v>
      </c>
    </row>
    <row r="41" spans="1:9">
      <c r="A41" s="28">
        <v>500</v>
      </c>
      <c r="B41" s="37" t="s">
        <v>63</v>
      </c>
      <c r="C41" s="30">
        <v>2406518370</v>
      </c>
      <c r="D41" s="4">
        <v>2602697534.7399998</v>
      </c>
      <c r="E41" s="30">
        <v>228619245</v>
      </c>
      <c r="F41" s="4">
        <v>247256271</v>
      </c>
      <c r="G41" s="26">
        <f>D41-C41</f>
        <v>196179164.73999977</v>
      </c>
      <c r="H41" s="23">
        <f>IF(E41=0,"",F41/E41-1)</f>
        <v>8.1519935034340518E-2</v>
      </c>
      <c r="I41" s="24">
        <f>IF(D41=0,"N/A",F41/D41)</f>
        <v>9.5000001997811861E-2</v>
      </c>
    </row>
    <row r="42" spans="1:9">
      <c r="A42" s="7" t="s">
        <v>14</v>
      </c>
      <c r="B42" s="7" t="s">
        <v>69</v>
      </c>
      <c r="C42" s="15">
        <f>SUM(C38:C41)</f>
        <v>15789208164.200003</v>
      </c>
      <c r="D42" s="15">
        <f>SUM(D38:D41)</f>
        <v>12771540526.099998</v>
      </c>
      <c r="E42" s="15">
        <f>SUM(E38:E41)</f>
        <v>1499975442</v>
      </c>
      <c r="F42" s="15">
        <f>SUM(F38:F41)</f>
        <v>1213297831</v>
      </c>
      <c r="G42" s="15">
        <f>SUM(G38:G41)</f>
        <v>-3017667638.1000032</v>
      </c>
      <c r="H42" s="19">
        <f>IF(E42=0,"",F42/E42-1)</f>
        <v>-0.19112153637512685</v>
      </c>
      <c r="I42" s="25">
        <f>IF(D42=0,"N/A",F42/D42)</f>
        <v>9.5000115962557308E-2</v>
      </c>
    </row>
    <row r="43" spans="1:9">
      <c r="D43" s="2"/>
      <c r="F43" s="2"/>
      <c r="G43" s="2"/>
      <c r="H43" s="2"/>
      <c r="I43" s="2"/>
    </row>
    <row r="44" spans="1:9">
      <c r="C44" s="34">
        <f>$C$35</f>
        <v>2024</v>
      </c>
      <c r="D44" s="34">
        <f>$D$3</f>
        <v>2025</v>
      </c>
      <c r="E44" s="34">
        <f>$C$35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80074532.159999996</v>
      </c>
      <c r="D47" s="3">
        <v>60812224.549999997</v>
      </c>
      <c r="E47" s="29">
        <v>7607106</v>
      </c>
      <c r="F47" s="3">
        <v>5777180</v>
      </c>
      <c r="G47" s="17">
        <f>D47-C47</f>
        <v>-19262307.609999999</v>
      </c>
      <c r="H47" s="18">
        <f>IF(E47=0,"",F47/E47-1)</f>
        <v>-0.2405548180871937</v>
      </c>
      <c r="I47" s="22">
        <f>IF(D47=0,"N/A",F47/D47)</f>
        <v>9.5000306973641216E-2</v>
      </c>
    </row>
    <row r="48" spans="1:9">
      <c r="A48" s="28">
        <v>730</v>
      </c>
      <c r="B48" s="37" t="s">
        <v>67</v>
      </c>
      <c r="C48" s="30">
        <v>1458945494</v>
      </c>
      <c r="D48" s="4">
        <v>2318718768</v>
      </c>
      <c r="E48" s="30">
        <v>138599872</v>
      </c>
      <c r="F48" s="4">
        <v>220278335</v>
      </c>
      <c r="G48" s="26">
        <f>D48-C48</f>
        <v>859773274</v>
      </c>
      <c r="H48" s="23">
        <f>IF(E48=0,"",F48/E48-1)</f>
        <v>0.58931124409696434</v>
      </c>
      <c r="I48" s="24">
        <f>IF(D48=0,"N/A",F48/D48)</f>
        <v>9.5000022443428978E-2</v>
      </c>
    </row>
    <row r="49" spans="1:9">
      <c r="A49" s="7" t="s">
        <v>17</v>
      </c>
      <c r="B49" s="7" t="s">
        <v>68</v>
      </c>
      <c r="C49" s="15">
        <f>SUM(C47:C48)</f>
        <v>1539020026.1600001</v>
      </c>
      <c r="D49" s="15">
        <f>SUM(D47:D48)</f>
        <v>2379530992.5500002</v>
      </c>
      <c r="E49" s="15">
        <f>SUM(E47:E48)</f>
        <v>146206978</v>
      </c>
      <c r="F49" s="15">
        <f>SUM(F47:F48)</f>
        <v>226055515</v>
      </c>
      <c r="G49" s="15">
        <f>SUM(G47:G48)</f>
        <v>840510966.38999999</v>
      </c>
      <c r="H49" s="19">
        <f>IF(E49=0,"",F49/E49-1)</f>
        <v>0.54613355731899471</v>
      </c>
      <c r="I49" s="25">
        <f>IF(D49=0,"N/A",F49/D49)</f>
        <v>9.5000029714994341E-2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$C$35</f>
        <v>2024</v>
      </c>
      <c r="D53" s="34">
        <f>$D$3</f>
        <v>2025</v>
      </c>
      <c r="E53" s="34">
        <f>$C$35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1975088</v>
      </c>
      <c r="D56" s="3">
        <v>1996004</v>
      </c>
      <c r="E56" s="29">
        <v>227135</v>
      </c>
      <c r="F56" s="3">
        <v>229540</v>
      </c>
      <c r="G56" s="17">
        <f>D56-C56</f>
        <v>20916</v>
      </c>
      <c r="H56" s="18">
        <f t="shared" ref="H56:H87" si="2">IF(E56=0,"",F56/E56-1)</f>
        <v>1.0588416580447735E-2</v>
      </c>
      <c r="I56" s="22">
        <f t="shared" ref="I56:I87" si="3">IF(D56=0,"N/A",F56/D56)</f>
        <v>0.11499976953954</v>
      </c>
    </row>
    <row r="57" spans="1:9">
      <c r="A57" s="1">
        <v>502</v>
      </c>
      <c r="B57" s="1" t="s">
        <v>28</v>
      </c>
      <c r="C57" s="29">
        <v>6169609</v>
      </c>
      <c r="D57" s="3">
        <v>6370397</v>
      </c>
      <c r="E57" s="29">
        <v>709506</v>
      </c>
      <c r="F57" s="3">
        <v>732597</v>
      </c>
      <c r="G57" s="17">
        <f t="shared" ref="G57:G86" si="4">D57-C57</f>
        <v>200788</v>
      </c>
      <c r="H57" s="18">
        <f t="shared" si="2"/>
        <v>3.2545179321950668E-2</v>
      </c>
      <c r="I57" s="22">
        <f t="shared" si="3"/>
        <v>0.11500021113283834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">
        <v>0</v>
      </c>
      <c r="E59" s="29">
        <v>0</v>
      </c>
      <c r="F59" s="3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0</v>
      </c>
      <c r="D60" s="3">
        <v>5000</v>
      </c>
      <c r="E60" s="29">
        <v>0</v>
      </c>
      <c r="F60" s="3">
        <v>575</v>
      </c>
      <c r="G60" s="17">
        <f t="shared" si="4"/>
        <v>5000</v>
      </c>
      <c r="H60" s="18" t="str">
        <f t="shared" si="2"/>
        <v/>
      </c>
      <c r="I60" s="22">
        <f t="shared" si="3"/>
        <v>0.115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9202192</v>
      </c>
      <c r="D62" s="3">
        <v>9151091</v>
      </c>
      <c r="E62" s="29">
        <v>1058252</v>
      </c>
      <c r="F62" s="3">
        <v>1052375</v>
      </c>
      <c r="G62" s="17">
        <f t="shared" si="4"/>
        <v>-51101</v>
      </c>
      <c r="H62" s="18">
        <f t="shared" si="2"/>
        <v>-5.5534976546228743E-3</v>
      </c>
      <c r="I62" s="22">
        <f t="shared" si="3"/>
        <v>0.11499994918638663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14357001</v>
      </c>
      <c r="D64" s="3">
        <v>14059610</v>
      </c>
      <c r="E64" s="29">
        <v>1651056</v>
      </c>
      <c r="F64" s="3">
        <v>1616855</v>
      </c>
      <c r="G64" s="17">
        <f t="shared" si="4"/>
        <v>-297391</v>
      </c>
      <c r="H64" s="18">
        <f t="shared" si="2"/>
        <v>-2.0714621430163449E-2</v>
      </c>
      <c r="I64" s="22">
        <f t="shared" si="3"/>
        <v>0.11499998933114076</v>
      </c>
    </row>
    <row r="65" spans="1:9">
      <c r="A65" s="1">
        <v>510</v>
      </c>
      <c r="B65" s="1" t="s">
        <v>35</v>
      </c>
      <c r="C65" s="29">
        <v>206985362</v>
      </c>
      <c r="D65" s="3">
        <v>211346251</v>
      </c>
      <c r="E65" s="29">
        <v>23803317</v>
      </c>
      <c r="F65" s="3">
        <v>24304819</v>
      </c>
      <c r="G65" s="17">
        <f t="shared" si="4"/>
        <v>4360889</v>
      </c>
      <c r="H65" s="18">
        <f t="shared" si="2"/>
        <v>2.1068576282876839E-2</v>
      </c>
      <c r="I65" s="22">
        <f t="shared" si="3"/>
        <v>0.11500000063876221</v>
      </c>
    </row>
    <row r="66" spans="1:9">
      <c r="A66" s="1">
        <v>511</v>
      </c>
      <c r="B66" s="1" t="s">
        <v>36</v>
      </c>
      <c r="C66" s="29">
        <v>3907227</v>
      </c>
      <c r="D66" s="3">
        <v>3679952</v>
      </c>
      <c r="E66" s="29">
        <v>449332</v>
      </c>
      <c r="F66" s="3">
        <v>423194</v>
      </c>
      <c r="G66" s="17">
        <f t="shared" si="4"/>
        <v>-227275</v>
      </c>
      <c r="H66" s="18">
        <f t="shared" si="2"/>
        <v>-5.817079575903783E-2</v>
      </c>
      <c r="I66" s="22">
        <f t="shared" si="3"/>
        <v>0.11499986956351604</v>
      </c>
    </row>
    <row r="67" spans="1:9">
      <c r="A67" s="1">
        <v>512</v>
      </c>
      <c r="B67" s="1" t="s">
        <v>37</v>
      </c>
      <c r="C67" s="29">
        <v>26183805</v>
      </c>
      <c r="D67" s="3">
        <v>25635635</v>
      </c>
      <c r="E67" s="29">
        <v>3011138</v>
      </c>
      <c r="F67" s="3">
        <v>2948097</v>
      </c>
      <c r="G67" s="17">
        <f t="shared" si="4"/>
        <v>-548170</v>
      </c>
      <c r="H67" s="18">
        <f t="shared" si="2"/>
        <v>-2.0935938505641349E-2</v>
      </c>
      <c r="I67" s="22">
        <f t="shared" si="3"/>
        <v>0.11499996001659409</v>
      </c>
    </row>
    <row r="68" spans="1:9">
      <c r="A68" s="1">
        <v>513</v>
      </c>
      <c r="B68" s="1" t="s">
        <v>38</v>
      </c>
      <c r="C68" s="29">
        <v>4145124</v>
      </c>
      <c r="D68" s="3">
        <v>4038398</v>
      </c>
      <c r="E68" s="29">
        <v>476690</v>
      </c>
      <c r="F68" s="3">
        <v>464417</v>
      </c>
      <c r="G68" s="17">
        <f t="shared" si="4"/>
        <v>-106726</v>
      </c>
      <c r="H68" s="18">
        <f t="shared" si="2"/>
        <v>-2.5746292139545601E-2</v>
      </c>
      <c r="I68" s="22">
        <f t="shared" si="3"/>
        <v>0.11500030457622057</v>
      </c>
    </row>
    <row r="69" spans="1:9">
      <c r="A69" s="1">
        <v>514</v>
      </c>
      <c r="B69" s="1" t="s">
        <v>39</v>
      </c>
      <c r="C69" s="29">
        <v>104584422</v>
      </c>
      <c r="D69" s="3">
        <v>106282179</v>
      </c>
      <c r="E69" s="29">
        <v>12027207</v>
      </c>
      <c r="F69" s="3">
        <v>12222450</v>
      </c>
      <c r="G69" s="17">
        <f t="shared" si="4"/>
        <v>1697757</v>
      </c>
      <c r="H69" s="18">
        <f t="shared" si="2"/>
        <v>1.6233444722453028E-2</v>
      </c>
      <c r="I69" s="22">
        <f t="shared" si="3"/>
        <v>0.11499999449578466</v>
      </c>
    </row>
    <row r="70" spans="1:9">
      <c r="A70" s="1">
        <v>515</v>
      </c>
      <c r="B70" s="1" t="s">
        <v>40</v>
      </c>
      <c r="C70" s="29">
        <v>1133063</v>
      </c>
      <c r="D70" s="3">
        <v>512941</v>
      </c>
      <c r="E70" s="29">
        <v>130302</v>
      </c>
      <c r="F70" s="3">
        <v>58989</v>
      </c>
      <c r="G70" s="17">
        <f t="shared" si="4"/>
        <v>-620122</v>
      </c>
      <c r="H70" s="18">
        <f t="shared" si="2"/>
        <v>-0.54729014136390841</v>
      </c>
      <c r="I70" s="22">
        <f t="shared" si="3"/>
        <v>0.11500153039043477</v>
      </c>
    </row>
    <row r="71" spans="1:9">
      <c r="A71" s="1">
        <v>516</v>
      </c>
      <c r="B71" s="1" t="s">
        <v>41</v>
      </c>
      <c r="C71" s="29">
        <v>2973684</v>
      </c>
      <c r="D71" s="3">
        <v>2990221</v>
      </c>
      <c r="E71" s="29">
        <v>341973</v>
      </c>
      <c r="F71" s="3">
        <v>343875</v>
      </c>
      <c r="G71" s="17">
        <f t="shared" si="4"/>
        <v>16537</v>
      </c>
      <c r="H71" s="18">
        <f t="shared" si="2"/>
        <v>5.5618426016088574E-3</v>
      </c>
      <c r="I71" s="22">
        <f t="shared" si="3"/>
        <v>0.11499986121427146</v>
      </c>
    </row>
    <row r="72" spans="1:9">
      <c r="A72" s="1">
        <v>517</v>
      </c>
      <c r="B72" s="1" t="s">
        <v>42</v>
      </c>
      <c r="C72" s="29">
        <v>33123010</v>
      </c>
      <c r="D72" s="3">
        <v>46421988</v>
      </c>
      <c r="E72" s="29">
        <v>3809146</v>
      </c>
      <c r="F72" s="3">
        <v>5338528</v>
      </c>
      <c r="G72" s="17">
        <f t="shared" si="4"/>
        <v>13298978</v>
      </c>
      <c r="H72" s="18">
        <f t="shared" si="2"/>
        <v>0.40150259401976185</v>
      </c>
      <c r="I72" s="22">
        <f t="shared" si="3"/>
        <v>0.11499998664426005</v>
      </c>
    </row>
    <row r="73" spans="1:9">
      <c r="A73" s="1">
        <v>518</v>
      </c>
      <c r="B73" s="1" t="s">
        <v>43</v>
      </c>
      <c r="C73" s="29">
        <v>34742860</v>
      </c>
      <c r="D73" s="3">
        <v>34705179</v>
      </c>
      <c r="E73" s="29">
        <v>3995430</v>
      </c>
      <c r="F73" s="3">
        <v>3991095</v>
      </c>
      <c r="G73" s="17">
        <f t="shared" si="4"/>
        <v>-37681</v>
      </c>
      <c r="H73" s="18">
        <f t="shared" si="2"/>
        <v>-1.0849896006187576E-3</v>
      </c>
      <c r="I73" s="22">
        <f t="shared" si="3"/>
        <v>0.11499998314372618</v>
      </c>
    </row>
    <row r="74" spans="1:9">
      <c r="A74" s="1">
        <v>519</v>
      </c>
      <c r="B74" s="1" t="s">
        <v>44</v>
      </c>
      <c r="C74" s="29">
        <v>4086929</v>
      </c>
      <c r="D74" s="3">
        <v>5658210</v>
      </c>
      <c r="E74" s="29">
        <v>469997</v>
      </c>
      <c r="F74" s="3">
        <v>650694</v>
      </c>
      <c r="G74" s="17">
        <f t="shared" si="4"/>
        <v>1571281</v>
      </c>
      <c r="H74" s="18">
        <f t="shared" si="2"/>
        <v>0.38446415615418816</v>
      </c>
      <c r="I74" s="22">
        <f t="shared" si="3"/>
        <v>0.11499997348984926</v>
      </c>
    </row>
    <row r="75" spans="1:9">
      <c r="A75" s="1">
        <v>520</v>
      </c>
      <c r="B75" s="1" t="s">
        <v>51</v>
      </c>
      <c r="C75" s="29">
        <v>497993</v>
      </c>
      <c r="D75" s="3">
        <v>457858</v>
      </c>
      <c r="E75" s="29">
        <v>57269</v>
      </c>
      <c r="F75" s="3">
        <v>52653</v>
      </c>
      <c r="G75" s="17">
        <f t="shared" si="4"/>
        <v>-40135</v>
      </c>
      <c r="H75" s="18">
        <f t="shared" si="2"/>
        <v>-8.0602070928425529E-2</v>
      </c>
      <c r="I75" s="22">
        <f t="shared" si="3"/>
        <v>0.11499853666420594</v>
      </c>
    </row>
    <row r="76" spans="1:9">
      <c r="A76" s="1">
        <v>521</v>
      </c>
      <c r="B76" s="1" t="s">
        <v>54</v>
      </c>
      <c r="C76" s="29">
        <v>1032738</v>
      </c>
      <c r="D76" s="3">
        <v>990085</v>
      </c>
      <c r="E76" s="29">
        <v>118766</v>
      </c>
      <c r="F76" s="3">
        <v>113860</v>
      </c>
      <c r="G76" s="17">
        <f t="shared" si="4"/>
        <v>-42653</v>
      </c>
      <c r="H76" s="18">
        <f t="shared" si="2"/>
        <v>-4.1308118485088308E-2</v>
      </c>
      <c r="I76" s="22">
        <f t="shared" si="3"/>
        <v>0.11500022725321564</v>
      </c>
    </row>
    <row r="77" spans="1:9">
      <c r="A77" s="1">
        <v>522</v>
      </c>
      <c r="B77" s="1" t="s">
        <v>22</v>
      </c>
      <c r="C77" s="29">
        <v>267934836</v>
      </c>
      <c r="D77" s="3">
        <v>259645131</v>
      </c>
      <c r="E77" s="29">
        <v>30812501</v>
      </c>
      <c r="F77" s="3">
        <v>29859197</v>
      </c>
      <c r="G77" s="17">
        <f t="shared" si="4"/>
        <v>-8289705</v>
      </c>
      <c r="H77" s="18">
        <f t="shared" si="2"/>
        <v>-3.0938871206852014E-2</v>
      </c>
      <c r="I77" s="22">
        <f t="shared" si="3"/>
        <v>0.11500002670953224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34300159</v>
      </c>
      <c r="D80" s="3">
        <v>31325256</v>
      </c>
      <c r="E80" s="29">
        <v>3944519</v>
      </c>
      <c r="F80" s="3">
        <v>3602405</v>
      </c>
      <c r="G80" s="17">
        <f t="shared" si="4"/>
        <v>-2974903</v>
      </c>
      <c r="H80" s="18">
        <f t="shared" si="2"/>
        <v>-8.6731487413294284E-2</v>
      </c>
      <c r="I80" s="22">
        <f t="shared" si="3"/>
        <v>0.11500001787694887</v>
      </c>
    </row>
    <row r="81" spans="1:9">
      <c r="A81" s="1">
        <v>526</v>
      </c>
      <c r="B81" s="1" t="s">
        <v>47</v>
      </c>
      <c r="C81" s="29">
        <v>572650532</v>
      </c>
      <c r="D81" s="3">
        <v>563821257</v>
      </c>
      <c r="E81" s="29">
        <v>65854813</v>
      </c>
      <c r="F81" s="3">
        <v>64839450</v>
      </c>
      <c r="G81" s="17">
        <f t="shared" si="4"/>
        <v>-8829275</v>
      </c>
      <c r="H81" s="18">
        <f t="shared" si="2"/>
        <v>-1.541820489263257E-2</v>
      </c>
      <c r="I81" s="22">
        <f t="shared" si="3"/>
        <v>0.11500000965731592</v>
      </c>
    </row>
    <row r="82" spans="1:9">
      <c r="A82" s="1">
        <v>527</v>
      </c>
      <c r="B82" s="1" t="s">
        <v>48</v>
      </c>
      <c r="C82" s="29">
        <v>17298820</v>
      </c>
      <c r="D82" s="3">
        <v>16759038</v>
      </c>
      <c r="E82" s="29">
        <v>1989364</v>
      </c>
      <c r="F82" s="3">
        <v>1927290</v>
      </c>
      <c r="G82" s="17">
        <f t="shared" si="4"/>
        <v>-539782</v>
      </c>
      <c r="H82" s="18">
        <f t="shared" si="2"/>
        <v>-3.1202937220136673E-2</v>
      </c>
      <c r="I82" s="22">
        <f t="shared" si="3"/>
        <v>0.11500003759165651</v>
      </c>
    </row>
    <row r="83" spans="1:9">
      <c r="A83" s="1">
        <v>528</v>
      </c>
      <c r="B83" s="1" t="s">
        <v>49</v>
      </c>
      <c r="C83" s="29">
        <v>130799180</v>
      </c>
      <c r="D83" s="3">
        <v>126137030</v>
      </c>
      <c r="E83" s="29">
        <v>15041905</v>
      </c>
      <c r="F83" s="3">
        <v>14505758</v>
      </c>
      <c r="G83" s="17">
        <f t="shared" si="4"/>
        <v>-4662150</v>
      </c>
      <c r="H83" s="18">
        <f t="shared" si="2"/>
        <v>-3.5643557115937141E-2</v>
      </c>
      <c r="I83" s="22">
        <f t="shared" si="3"/>
        <v>0.11499999643245128</v>
      </c>
    </row>
    <row r="84" spans="1:9">
      <c r="A84" s="1">
        <v>529</v>
      </c>
      <c r="B84" s="1" t="s">
        <v>657</v>
      </c>
      <c r="C84" s="29">
        <v>420998230</v>
      </c>
      <c r="D84" s="3">
        <v>524779380</v>
      </c>
      <c r="E84" s="29">
        <v>48414796</v>
      </c>
      <c r="F84" s="3">
        <v>60349630</v>
      </c>
      <c r="G84" s="17">
        <f t="shared" si="4"/>
        <v>103781150</v>
      </c>
      <c r="H84" s="18">
        <f t="shared" si="2"/>
        <v>0.24651211997258038</v>
      </c>
      <c r="I84" s="22">
        <f t="shared" si="3"/>
        <v>0.11500000247723148</v>
      </c>
    </row>
    <row r="85" spans="1:9">
      <c r="A85" s="1">
        <v>531</v>
      </c>
      <c r="B85" s="1" t="s">
        <v>25</v>
      </c>
      <c r="C85" s="29">
        <v>8690442</v>
      </c>
      <c r="D85" s="3">
        <v>11030153</v>
      </c>
      <c r="E85" s="29">
        <v>999401</v>
      </c>
      <c r="F85" s="3">
        <v>1268467</v>
      </c>
      <c r="G85" s="17">
        <f t="shared" si="4"/>
        <v>2339711</v>
      </c>
      <c r="H85" s="18">
        <f t="shared" si="2"/>
        <v>0.2692272671330127</v>
      </c>
      <c r="I85" s="22">
        <f t="shared" si="3"/>
        <v>0.1149999460569586</v>
      </c>
    </row>
    <row r="86" spans="1:9">
      <c r="A86" s="28">
        <v>532</v>
      </c>
      <c r="B86" s="28" t="s">
        <v>52</v>
      </c>
      <c r="C86" s="30">
        <v>25279590</v>
      </c>
      <c r="D86" s="4">
        <v>28714980</v>
      </c>
      <c r="E86" s="30">
        <v>2907153</v>
      </c>
      <c r="F86" s="4">
        <v>13652222</v>
      </c>
      <c r="G86" s="26">
        <f t="shared" si="4"/>
        <v>3435390</v>
      </c>
      <c r="H86" s="23">
        <f t="shared" si="2"/>
        <v>3.6960796352995526</v>
      </c>
      <c r="I86" s="24">
        <f t="shared" si="3"/>
        <v>0.47543902172315633</v>
      </c>
    </row>
    <row r="87" spans="1:9">
      <c r="A87" s="7" t="s">
        <v>19</v>
      </c>
      <c r="B87" s="7" t="s">
        <v>26</v>
      </c>
      <c r="C87" s="15">
        <f>SUM(C56:C85)</f>
        <v>1907772306</v>
      </c>
      <c r="D87" s="15">
        <f>SUM(D56:D85)</f>
        <v>2007798244</v>
      </c>
      <c r="E87" s="15">
        <f>SUM(E56:E85)</f>
        <v>219393815</v>
      </c>
      <c r="F87" s="15">
        <f>SUM(F56:F85)</f>
        <v>230896810</v>
      </c>
      <c r="G87" s="15">
        <f>SUM(G56:G85)</f>
        <v>100025938</v>
      </c>
      <c r="H87" s="19">
        <f t="shared" si="2"/>
        <v>5.2430808042605914E-2</v>
      </c>
      <c r="I87" s="25">
        <f t="shared" si="3"/>
        <v>0.11500000594681266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39997558519241921"/>
  </sheetPr>
  <dimension ref="A1:J87"/>
  <sheetViews>
    <sheetView workbookViewId="0">
      <selection activeCell="D9" sqref="D9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"LINCOLN COUNTY "&amp;D3</f>
        <v>LINCOLN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180976509</v>
      </c>
      <c r="D6" s="17">
        <f>D25</f>
        <v>171030778</v>
      </c>
      <c r="E6" s="29">
        <f>E25</f>
        <v>17192785</v>
      </c>
      <c r="F6" s="17">
        <f>F25</f>
        <v>16247965</v>
      </c>
      <c r="G6" s="17">
        <f t="shared" ref="G6:G11" si="0">D6-C6</f>
        <v>-9945731</v>
      </c>
      <c r="H6" s="18">
        <f>IF(E6=0,"",F6/E6-1)</f>
        <v>-5.4954447461536882E-2</v>
      </c>
      <c r="I6" s="22">
        <f>IF(D6=0,"N/A",F6/D6)</f>
        <v>9.5000240249155626E-2</v>
      </c>
    </row>
    <row r="7" spans="1:10">
      <c r="A7" s="1" t="s">
        <v>14</v>
      </c>
      <c r="B7" s="36" t="s">
        <v>70</v>
      </c>
      <c r="C7" s="29">
        <f>C42</f>
        <v>5688442538.5200005</v>
      </c>
      <c r="D7" s="17">
        <f>D42</f>
        <v>4867371668.1400003</v>
      </c>
      <c r="E7" s="29">
        <f>E42</f>
        <v>540402342</v>
      </c>
      <c r="F7" s="17">
        <f>F42</f>
        <v>462400595</v>
      </c>
      <c r="G7" s="17">
        <f t="shared" si="0"/>
        <v>-821070870.38000011</v>
      </c>
      <c r="H7" s="18">
        <f t="shared" ref="H7:H14" si="1">IF(E7=0,"",F7/E7-1)</f>
        <v>-0.14434013500259779</v>
      </c>
      <c r="I7" s="22">
        <f>IF(D7=0,"N/A",F7/D7)</f>
        <v>9.5000058866821668E-2</v>
      </c>
    </row>
    <row r="8" spans="1:10">
      <c r="A8" s="1" t="s">
        <v>17</v>
      </c>
      <c r="B8" s="36" t="s">
        <v>71</v>
      </c>
      <c r="C8" s="29">
        <f>C49</f>
        <v>116747285.88</v>
      </c>
      <c r="D8" s="17">
        <f>D49</f>
        <v>111172143.81999999</v>
      </c>
      <c r="E8" s="29">
        <f>E49</f>
        <v>11091003</v>
      </c>
      <c r="F8" s="17">
        <f>F49</f>
        <v>10561379</v>
      </c>
      <c r="G8" s="17">
        <f t="shared" si="0"/>
        <v>-5575142.0600000024</v>
      </c>
      <c r="H8" s="18">
        <f t="shared" si="1"/>
        <v>-4.7752579275291862E-2</v>
      </c>
      <c r="I8" s="22">
        <f>IF(D8=0,"N/A",F8/D8)</f>
        <v>9.500022790871103E-2</v>
      </c>
    </row>
    <row r="9" spans="1:10">
      <c r="A9" s="1" t="s">
        <v>19</v>
      </c>
      <c r="B9" s="36" t="s">
        <v>20</v>
      </c>
      <c r="C9" s="29">
        <f>C87</f>
        <v>1486376260</v>
      </c>
      <c r="D9" s="17">
        <f>D87</f>
        <v>1482947426</v>
      </c>
      <c r="E9" s="29">
        <f>E87</f>
        <v>170933296</v>
      </c>
      <c r="F9" s="17">
        <f>F87</f>
        <v>170538988</v>
      </c>
      <c r="G9" s="17">
        <f t="shared" si="0"/>
        <v>-3428834</v>
      </c>
      <c r="H9" s="18">
        <f t="shared" si="1"/>
        <v>-2.3067945755869124E-3</v>
      </c>
      <c r="I9" s="22">
        <f>IF(D9=0,"N/A",F9/D9)</f>
        <v>0.11500002293405646</v>
      </c>
    </row>
    <row r="10" spans="1:10">
      <c r="B10" s="1" t="s">
        <v>23</v>
      </c>
      <c r="C10" s="29">
        <f>'MINERAL VALUE DETAIL'!X43</f>
        <v>269741300</v>
      </c>
      <c r="D10" s="279">
        <f>'STATE ASSESSED'!C16</f>
        <v>169870392</v>
      </c>
      <c r="E10" s="29">
        <f>C10</f>
        <v>269741300</v>
      </c>
      <c r="F10" s="279">
        <f>D10</f>
        <v>169870392</v>
      </c>
      <c r="G10" s="17">
        <f t="shared" si="0"/>
        <v>-99870908</v>
      </c>
      <c r="H10" s="18">
        <f t="shared" si="1"/>
        <v>-0.3702470033324522</v>
      </c>
      <c r="I10" s="22">
        <f>IF(D10=0,"N/A",F10/D10)</f>
        <v>1</v>
      </c>
    </row>
    <row r="11" spans="1:10">
      <c r="B11" s="1" t="s">
        <v>66</v>
      </c>
      <c r="C11" s="280">
        <f>'STATE ASSESSED'!E16</f>
        <v>644672828</v>
      </c>
      <c r="D11" s="279">
        <f>'STATE ASSESSED'!F16</f>
        <v>659374246</v>
      </c>
      <c r="E11" s="29">
        <f>'STATE ASSESSED'!H16</f>
        <v>73625391</v>
      </c>
      <c r="F11" s="279">
        <f>'STATE ASSESSED'!I16</f>
        <v>75099352</v>
      </c>
      <c r="G11" s="17">
        <f t="shared" si="0"/>
        <v>14701418</v>
      </c>
      <c r="H11" s="18">
        <f>IF(E11=0,"",F11/E11-1)</f>
        <v>2.0019737484314293E-2</v>
      </c>
      <c r="I11" s="22">
        <f>F11/D11</f>
        <v>0.11389488208794858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7472542593.4000006</v>
      </c>
      <c r="D13" s="15">
        <f>SUM(D6:D9)</f>
        <v>6632522015.96</v>
      </c>
      <c r="E13" s="15">
        <f>SUM(E6:E9)</f>
        <v>739619426</v>
      </c>
      <c r="F13" s="15">
        <f>SUM(F6:F9)</f>
        <v>659748927</v>
      </c>
      <c r="G13" s="15">
        <f>SUM(G6:G9)</f>
        <v>-840020577.44000006</v>
      </c>
      <c r="H13" s="19">
        <f t="shared" si="1"/>
        <v>-0.10798864414899778</v>
      </c>
      <c r="I13" s="21"/>
    </row>
    <row r="14" spans="1:10">
      <c r="B14" s="12" t="s">
        <v>74</v>
      </c>
      <c r="C14" s="16">
        <f>SUM(C10:C11)</f>
        <v>914414128</v>
      </c>
      <c r="D14" s="16">
        <f>SUM(D10:D11)</f>
        <v>829244638</v>
      </c>
      <c r="E14" s="16">
        <f>SUM(E10:E11)</f>
        <v>343366691</v>
      </c>
      <c r="F14" s="16">
        <f>SUM(F10:F11)</f>
        <v>244969744</v>
      </c>
      <c r="G14" s="16">
        <f>SUM(G10:G11)</f>
        <v>-85169490</v>
      </c>
      <c r="H14" s="20">
        <f t="shared" si="1"/>
        <v>-0.2865652073398115</v>
      </c>
      <c r="I14" s="21"/>
    </row>
    <row r="15" spans="1:10">
      <c r="B15" s="7" t="s">
        <v>72</v>
      </c>
      <c r="C15" s="15">
        <f>SUM(C13:C14)</f>
        <v>8386956721.4000006</v>
      </c>
      <c r="D15" s="486">
        <f>SUM(D13:D14)</f>
        <v>7461766653.96</v>
      </c>
      <c r="E15" s="15">
        <f>SUM(E13:E14)</f>
        <v>1082986117</v>
      </c>
      <c r="F15" s="486">
        <f>SUM(F13:F14)</f>
        <v>904718671</v>
      </c>
      <c r="G15" s="15">
        <f>SUM(G13:G14)</f>
        <v>-925190067.44000006</v>
      </c>
      <c r="H15" s="19">
        <f>IF(E15=0,"",F15/E15-1)</f>
        <v>-0.16460732340117334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136888502</v>
      </c>
      <c r="D22" s="370">
        <v>129340542</v>
      </c>
      <c r="E22" s="29">
        <v>13004410</v>
      </c>
      <c r="F22" s="3">
        <v>12287354</v>
      </c>
      <c r="G22" s="17">
        <f>D22-C22</f>
        <v>-7547960</v>
      </c>
      <c r="H22" s="18">
        <f>IF(E22=0,"",F22/E22-1)</f>
        <v>-5.5139448848505968E-2</v>
      </c>
      <c r="I22" s="22">
        <f>IF(D22=0,"N/A",F22/D22)</f>
        <v>9.5000019406134853E-2</v>
      </c>
    </row>
    <row r="23" spans="1:9">
      <c r="A23" s="1">
        <v>120</v>
      </c>
      <c r="B23" s="36" t="s">
        <v>76</v>
      </c>
      <c r="C23" s="29">
        <v>7628287</v>
      </c>
      <c r="D23" s="3">
        <v>7323788</v>
      </c>
      <c r="E23" s="29">
        <v>724687</v>
      </c>
      <c r="F23" s="3">
        <v>695766</v>
      </c>
      <c r="G23" s="17">
        <f>D23-C23</f>
        <v>-304499</v>
      </c>
      <c r="H23" s="18">
        <f>IF(E23=0,"",F23/E23-1)</f>
        <v>-3.990826384356283E-2</v>
      </c>
      <c r="I23" s="22">
        <f>IF(D23=0,"N/A",F23/D23)</f>
        <v>9.5000838363972301E-2</v>
      </c>
    </row>
    <row r="24" spans="1:9">
      <c r="A24" s="28">
        <v>130</v>
      </c>
      <c r="B24" s="37" t="s">
        <v>77</v>
      </c>
      <c r="C24" s="30">
        <v>36459720</v>
      </c>
      <c r="D24" s="4">
        <v>34366448</v>
      </c>
      <c r="E24" s="30">
        <v>3463688</v>
      </c>
      <c r="F24" s="4">
        <v>3264845</v>
      </c>
      <c r="G24" s="26">
        <f>D24-C24</f>
        <v>-2093272</v>
      </c>
      <c r="H24" s="23">
        <f>IF(E24=0,"",F24/E24-1)</f>
        <v>-5.7407884312905777E-2</v>
      </c>
      <c r="I24" s="24">
        <f>IF(D24=0,"N/A",F24/D24)</f>
        <v>9.5000943943930424E-2</v>
      </c>
    </row>
    <row r="25" spans="1:9">
      <c r="A25" s="7" t="s">
        <v>15</v>
      </c>
      <c r="B25" s="7" t="s">
        <v>16</v>
      </c>
      <c r="C25" s="15">
        <f>SUM(C22:C24)</f>
        <v>180976509</v>
      </c>
      <c r="D25" s="15">
        <f>SUM(D22:D24)</f>
        <v>171030778</v>
      </c>
      <c r="E25" s="15">
        <f>SUM(E22:E24)</f>
        <v>17192785</v>
      </c>
      <c r="F25" s="15">
        <f>SUM(F22:F24)</f>
        <v>16247965</v>
      </c>
      <c r="G25" s="15">
        <f>SUM(G22:G24)</f>
        <v>-9945731</v>
      </c>
      <c r="H25" s="19">
        <f>IF(E25=0,"",F25/E25-1)</f>
        <v>-5.4954447461536882E-2</v>
      </c>
      <c r="I25" s="25">
        <f>IF(D25=0,"N/A",F25/D25)</f>
        <v>9.5000240249155626E-2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75414.01516000001</v>
      </c>
      <c r="D29" s="3">
        <v>74972.745160000006</v>
      </c>
      <c r="E29" s="31">
        <v>777.57758934796664</v>
      </c>
      <c r="F29" s="27">
        <f>IF(D29&lt;&gt;0,D22/D29,0)</f>
        <v>1725.1674821826678</v>
      </c>
      <c r="G29" s="17">
        <f>D29-C29</f>
        <v>-441.27000000000407</v>
      </c>
      <c r="H29" s="27">
        <f>F29-E29</f>
        <v>947.58989283470112</v>
      </c>
      <c r="I29" s="2"/>
    </row>
    <row r="30" spans="1:9">
      <c r="A30" s="1">
        <v>120</v>
      </c>
      <c r="B30" s="36" t="s">
        <v>76</v>
      </c>
      <c r="C30" s="29">
        <v>18974.149949999999</v>
      </c>
      <c r="D30" s="3">
        <v>18738.449949999998</v>
      </c>
      <c r="E30" s="31">
        <v>296.04857888468678</v>
      </c>
      <c r="F30" s="27">
        <f>IF(D30&lt;&gt;0,D23/D30,0)</f>
        <v>390.84278686562334</v>
      </c>
      <c r="G30" s="17">
        <f>D30-C30</f>
        <v>-235.70000000000073</v>
      </c>
      <c r="H30" s="27">
        <f>F30-E30</f>
        <v>94.794207980936562</v>
      </c>
      <c r="I30" s="2"/>
    </row>
    <row r="31" spans="1:9">
      <c r="A31" s="1">
        <v>130</v>
      </c>
      <c r="B31" s="36" t="s">
        <v>77</v>
      </c>
      <c r="C31" s="29">
        <v>416295.27659999992</v>
      </c>
      <c r="D31" s="3">
        <v>394330.91659999994</v>
      </c>
      <c r="E31" s="31">
        <v>52.39963109195272</v>
      </c>
      <c r="F31" s="27">
        <f>IF(D31&lt;&gt;0,D24/D31,0)</f>
        <v>87.151289826104403</v>
      </c>
      <c r="G31" s="17">
        <f>D31-C31</f>
        <v>-21964.359999999986</v>
      </c>
      <c r="H31" s="27">
        <f>F31-E31</f>
        <v>34.751658734151682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1395174793</v>
      </c>
      <c r="D38" s="370">
        <v>1269037937.1900001</v>
      </c>
      <c r="E38" s="29">
        <v>132541773</v>
      </c>
      <c r="F38" s="3">
        <v>120558784</v>
      </c>
      <c r="G38" s="17">
        <f>D38-C38</f>
        <v>-126136855.80999994</v>
      </c>
      <c r="H38" s="18">
        <f>IF(E38=0,"",F38/E38-1)</f>
        <v>-9.0409149725196425E-2</v>
      </c>
      <c r="I38" s="22">
        <f>IF(D38=0,"N/A",F38/D38)</f>
        <v>9.5000141813687933E-2</v>
      </c>
    </row>
    <row r="39" spans="1:9">
      <c r="A39" s="1">
        <v>300</v>
      </c>
      <c r="B39" s="36" t="s">
        <v>64</v>
      </c>
      <c r="C39" s="29">
        <v>3862875810.52</v>
      </c>
      <c r="D39" s="370">
        <v>3124233895.9500003</v>
      </c>
      <c r="E39" s="29">
        <v>366973318</v>
      </c>
      <c r="F39" s="3">
        <v>296802316</v>
      </c>
      <c r="G39" s="17">
        <f>D39-C39</f>
        <v>-738641914.56999969</v>
      </c>
      <c r="H39" s="18">
        <f>IF(E39=0,"",F39/E39-1)</f>
        <v>-0.19121554227002413</v>
      </c>
      <c r="I39" s="22">
        <f>IF(D39=0,"N/A",F39/D39)</f>
        <v>9.5000030690643902E-2</v>
      </c>
    </row>
    <row r="40" spans="1:9">
      <c r="A40" s="1">
        <v>400</v>
      </c>
      <c r="B40" s="36" t="s">
        <v>62</v>
      </c>
      <c r="C40" s="29">
        <v>137504735</v>
      </c>
      <c r="D40" s="370">
        <v>153367578</v>
      </c>
      <c r="E40" s="29">
        <v>13062978</v>
      </c>
      <c r="F40" s="3">
        <v>14569947</v>
      </c>
      <c r="G40" s="17">
        <f>D40-C40</f>
        <v>15862843</v>
      </c>
      <c r="H40" s="18">
        <f>IF(E40=0,"",F40/E40-1)</f>
        <v>0.11536182637680326</v>
      </c>
      <c r="I40" s="22">
        <f>IF(D40=0,"N/A",F40/D40)</f>
        <v>9.5000176634464417E-2</v>
      </c>
    </row>
    <row r="41" spans="1:9">
      <c r="A41" s="28">
        <v>500</v>
      </c>
      <c r="B41" s="37" t="s">
        <v>63</v>
      </c>
      <c r="C41" s="30">
        <v>292887200</v>
      </c>
      <c r="D41" s="371">
        <v>320732257</v>
      </c>
      <c r="E41" s="30">
        <v>27824273</v>
      </c>
      <c r="F41" s="4">
        <v>30469548</v>
      </c>
      <c r="G41" s="26">
        <f>D41-C41</f>
        <v>27845057</v>
      </c>
      <c r="H41" s="23">
        <f>IF(E41=0,"",F41/E41-1)</f>
        <v>9.5070767886729746E-2</v>
      </c>
      <c r="I41" s="24">
        <f>IF(D41=0,"N/A",F41/D41)</f>
        <v>9.4999948820239807E-2</v>
      </c>
    </row>
    <row r="42" spans="1:9">
      <c r="A42" s="7" t="s">
        <v>14</v>
      </c>
      <c r="B42" s="7" t="s">
        <v>69</v>
      </c>
      <c r="C42" s="15">
        <f>SUM(C38:C41)</f>
        <v>5688442538.5200005</v>
      </c>
      <c r="D42" s="15">
        <f>SUM(D38:D41)</f>
        <v>4867371668.1400003</v>
      </c>
      <c r="E42" s="15">
        <f>SUM(E38:E41)</f>
        <v>540402342</v>
      </c>
      <c r="F42" s="15">
        <f>SUM(F38:F41)</f>
        <v>462400595</v>
      </c>
      <c r="G42" s="15">
        <f>SUM(G38:G41)</f>
        <v>-821070870.37999964</v>
      </c>
      <c r="H42" s="19">
        <f>IF(E42=0,"",F42/E42-1)</f>
        <v>-0.14434013500259779</v>
      </c>
      <c r="I42" s="25">
        <f>IF(D42=0,"N/A",F42/D42)</f>
        <v>9.5000058866821668E-2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47908655.879999995</v>
      </c>
      <c r="D47" s="3">
        <v>35928516.819999993</v>
      </c>
      <c r="E47" s="29">
        <v>4551330</v>
      </c>
      <c r="F47" s="3">
        <v>3413218</v>
      </c>
      <c r="G47" s="17">
        <f>D47-C47</f>
        <v>-11980139.060000002</v>
      </c>
      <c r="H47" s="18">
        <f>IF(E47=0,"",F47/E47-1)</f>
        <v>-0.25006141062063181</v>
      </c>
      <c r="I47" s="22">
        <f>IF(D47=0,"N/A",F47/D47)</f>
        <v>9.5000247772543608E-2</v>
      </c>
    </row>
    <row r="48" spans="1:9">
      <c r="A48" s="28">
        <v>730</v>
      </c>
      <c r="B48" s="37" t="s">
        <v>67</v>
      </c>
      <c r="C48" s="30">
        <v>68838630</v>
      </c>
      <c r="D48" s="4">
        <v>75243627</v>
      </c>
      <c r="E48" s="30">
        <v>6539673</v>
      </c>
      <c r="F48" s="4">
        <v>7148161</v>
      </c>
      <c r="G48" s="26">
        <f>D48-C48</f>
        <v>6404997</v>
      </c>
      <c r="H48" s="23">
        <f>IF(E48=0,"",F48/E48-1)</f>
        <v>9.3045630874815988E-2</v>
      </c>
      <c r="I48" s="24">
        <f>IF(D48=0,"N/A",F48/D48)</f>
        <v>9.5000218423814148E-2</v>
      </c>
    </row>
    <row r="49" spans="1:9">
      <c r="A49" s="7" t="s">
        <v>17</v>
      </c>
      <c r="B49" s="7" t="s">
        <v>68</v>
      </c>
      <c r="C49" s="15">
        <f>SUM(C47:C48)</f>
        <v>116747285.88</v>
      </c>
      <c r="D49" s="15">
        <f>SUM(D47:D48)</f>
        <v>111172143.81999999</v>
      </c>
      <c r="E49" s="15">
        <f>SUM(E47:E48)</f>
        <v>11091003</v>
      </c>
      <c r="F49" s="15">
        <f>SUM(F47:F48)</f>
        <v>10561379</v>
      </c>
      <c r="G49" s="15">
        <f>SUM(G47:G48)</f>
        <v>-5575142.0600000024</v>
      </c>
      <c r="H49" s="19">
        <f>IF(E49=0,"",F49/E49-1)</f>
        <v>-4.7752579275291862E-2</v>
      </c>
      <c r="I49" s="25">
        <f>IF(D49=0,"N/A",F49/D49)</f>
        <v>9.500022790871103E-2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06">
        <v>0</v>
      </c>
      <c r="E56" s="29">
        <v>0</v>
      </c>
      <c r="F56" s="306">
        <v>0</v>
      </c>
      <c r="G56" s="17">
        <f>D56-C56</f>
        <v>0</v>
      </c>
      <c r="H56" s="18" t="str">
        <f t="shared" ref="H56:H87" si="2">IF(E56=0,"",F56/E56-1)</f>
        <v/>
      </c>
      <c r="I56" s="22" t="str">
        <f t="shared" ref="I56:I87" si="3">IF(D56=0,"N/A",F56/D56)</f>
        <v>N/A</v>
      </c>
    </row>
    <row r="57" spans="1:9">
      <c r="A57" s="1">
        <v>502</v>
      </c>
      <c r="B57" s="1" t="s">
        <v>28</v>
      </c>
      <c r="C57" s="29">
        <v>5861349</v>
      </c>
      <c r="D57" s="306">
        <v>5429936</v>
      </c>
      <c r="E57" s="29">
        <v>674055</v>
      </c>
      <c r="F57" s="306">
        <v>624442</v>
      </c>
      <c r="G57" s="17">
        <f t="shared" ref="G57:G86" si="4">D57-C57</f>
        <v>-431413</v>
      </c>
      <c r="H57" s="18">
        <f t="shared" si="2"/>
        <v>-7.3603786041198438E-2</v>
      </c>
      <c r="I57" s="22">
        <f t="shared" si="3"/>
        <v>0.11499988213489072</v>
      </c>
    </row>
    <row r="58" spans="1:9">
      <c r="A58" s="1">
        <v>503</v>
      </c>
      <c r="B58" s="1" t="s">
        <v>29</v>
      </c>
      <c r="C58" s="29">
        <v>0</v>
      </c>
      <c r="D58" s="306">
        <v>0</v>
      </c>
      <c r="E58" s="29">
        <v>0</v>
      </c>
      <c r="F58" s="306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06">
        <v>0</v>
      </c>
      <c r="E59" s="29">
        <v>0</v>
      </c>
      <c r="F59" s="306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0</v>
      </c>
      <c r="D60" s="306">
        <v>0</v>
      </c>
      <c r="E60" s="29">
        <v>0</v>
      </c>
      <c r="F60" s="306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06">
        <v>0</v>
      </c>
      <c r="E61" s="29">
        <v>0</v>
      </c>
      <c r="F61" s="306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230187</v>
      </c>
      <c r="D62" s="306">
        <v>167414</v>
      </c>
      <c r="E62" s="29">
        <v>26472</v>
      </c>
      <c r="F62" s="306">
        <v>19253</v>
      </c>
      <c r="G62" s="17">
        <f t="shared" si="4"/>
        <v>-62773</v>
      </c>
      <c r="H62" s="18">
        <f t="shared" si="2"/>
        <v>-0.27270323360531878</v>
      </c>
      <c r="I62" s="22">
        <f t="shared" si="3"/>
        <v>0.11500232955427861</v>
      </c>
    </row>
    <row r="63" spans="1:9">
      <c r="A63" s="1">
        <v>508</v>
      </c>
      <c r="B63" s="1" t="s">
        <v>34</v>
      </c>
      <c r="C63" s="29">
        <v>0</v>
      </c>
      <c r="D63" s="306">
        <v>0</v>
      </c>
      <c r="E63" s="29">
        <v>0</v>
      </c>
      <c r="F63" s="306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06">
        <v>0</v>
      </c>
      <c r="E64" s="29">
        <v>0</v>
      </c>
      <c r="F64" s="306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12215589</v>
      </c>
      <c r="D65" s="306">
        <v>13045603</v>
      </c>
      <c r="E65" s="29">
        <v>1404793</v>
      </c>
      <c r="F65" s="306">
        <v>1500246</v>
      </c>
      <c r="G65" s="17">
        <f t="shared" si="4"/>
        <v>830014</v>
      </c>
      <c r="H65" s="18">
        <f t="shared" si="2"/>
        <v>6.7948089149077573E-2</v>
      </c>
      <c r="I65" s="22">
        <f t="shared" si="3"/>
        <v>0.11500012686266783</v>
      </c>
    </row>
    <row r="66" spans="1:9">
      <c r="A66" s="1">
        <v>511</v>
      </c>
      <c r="B66" s="1" t="s">
        <v>36</v>
      </c>
      <c r="C66" s="29">
        <v>910071</v>
      </c>
      <c r="D66" s="306">
        <v>795239</v>
      </c>
      <c r="E66" s="29">
        <v>104658</v>
      </c>
      <c r="F66" s="306">
        <v>91453</v>
      </c>
      <c r="G66" s="17">
        <f t="shared" si="4"/>
        <v>-114832</v>
      </c>
      <c r="H66" s="18">
        <f t="shared" si="2"/>
        <v>-0.12617286781708037</v>
      </c>
      <c r="I66" s="22">
        <f t="shared" si="3"/>
        <v>0.11500064760405362</v>
      </c>
    </row>
    <row r="67" spans="1:9">
      <c r="A67" s="1">
        <v>512</v>
      </c>
      <c r="B67" s="1" t="s">
        <v>37</v>
      </c>
      <c r="C67" s="29">
        <v>1333051</v>
      </c>
      <c r="D67" s="306">
        <v>1282431</v>
      </c>
      <c r="E67" s="29">
        <v>153301</v>
      </c>
      <c r="F67" s="306">
        <v>147481</v>
      </c>
      <c r="G67" s="17">
        <f t="shared" si="4"/>
        <v>-50620</v>
      </c>
      <c r="H67" s="18">
        <f t="shared" si="2"/>
        <v>-3.7964527302496442E-2</v>
      </c>
      <c r="I67" s="22">
        <f t="shared" si="3"/>
        <v>0.11500111896858388</v>
      </c>
    </row>
    <row r="68" spans="1:9">
      <c r="A68" s="1">
        <v>513</v>
      </c>
      <c r="B68" s="1" t="s">
        <v>38</v>
      </c>
      <c r="C68" s="29">
        <v>0</v>
      </c>
      <c r="D68" s="306">
        <v>0</v>
      </c>
      <c r="E68" s="29">
        <v>0</v>
      </c>
      <c r="F68" s="306">
        <v>0</v>
      </c>
      <c r="G68" s="17">
        <f t="shared" si="4"/>
        <v>0</v>
      </c>
      <c r="H68" s="18" t="str">
        <f t="shared" si="2"/>
        <v/>
      </c>
      <c r="I68" s="22" t="str">
        <f t="shared" si="3"/>
        <v>N/A</v>
      </c>
    </row>
    <row r="69" spans="1:9">
      <c r="A69" s="1">
        <v>514</v>
      </c>
      <c r="B69" s="1" t="s">
        <v>39</v>
      </c>
      <c r="C69" s="29">
        <v>677952</v>
      </c>
      <c r="D69" s="306">
        <v>696699</v>
      </c>
      <c r="E69" s="29">
        <v>77965</v>
      </c>
      <c r="F69" s="306">
        <v>80121</v>
      </c>
      <c r="G69" s="17">
        <f t="shared" si="4"/>
        <v>18747</v>
      </c>
      <c r="H69" s="18">
        <f t="shared" si="2"/>
        <v>2.7653434233309904E-2</v>
      </c>
      <c r="I69" s="22">
        <f t="shared" si="3"/>
        <v>0.11500088273415061</v>
      </c>
    </row>
    <row r="70" spans="1:9">
      <c r="A70" s="1">
        <v>515</v>
      </c>
      <c r="B70" s="1" t="s">
        <v>40</v>
      </c>
      <c r="C70" s="29">
        <v>3315931</v>
      </c>
      <c r="D70" s="306">
        <v>3108418</v>
      </c>
      <c r="E70" s="29">
        <v>381332</v>
      </c>
      <c r="F70" s="306">
        <v>357468</v>
      </c>
      <c r="G70" s="17">
        <f t="shared" si="4"/>
        <v>-207513</v>
      </c>
      <c r="H70" s="18">
        <f t="shared" si="2"/>
        <v>-6.2580638393840538E-2</v>
      </c>
      <c r="I70" s="22">
        <f t="shared" si="3"/>
        <v>0.11499997748050617</v>
      </c>
    </row>
    <row r="71" spans="1:9">
      <c r="A71" s="1">
        <v>516</v>
      </c>
      <c r="B71" s="1" t="s">
        <v>41</v>
      </c>
      <c r="C71" s="29">
        <v>0</v>
      </c>
      <c r="D71" s="306">
        <v>0</v>
      </c>
      <c r="E71" s="29">
        <v>0</v>
      </c>
      <c r="F71" s="306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0</v>
      </c>
      <c r="D72" s="306">
        <v>0</v>
      </c>
      <c r="E72" s="29">
        <v>0</v>
      </c>
      <c r="F72" s="306">
        <v>0</v>
      </c>
      <c r="G72" s="17">
        <f t="shared" si="4"/>
        <v>0</v>
      </c>
      <c r="H72" s="18" t="str">
        <f t="shared" si="2"/>
        <v/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1589586</v>
      </c>
      <c r="D73" s="306">
        <v>1586812</v>
      </c>
      <c r="E73" s="29">
        <v>182803</v>
      </c>
      <c r="F73" s="306">
        <v>182484</v>
      </c>
      <c r="G73" s="17">
        <f t="shared" si="4"/>
        <v>-2774</v>
      </c>
      <c r="H73" s="18">
        <f t="shared" si="2"/>
        <v>-1.7450479477908454E-3</v>
      </c>
      <c r="I73" s="22">
        <f t="shared" si="3"/>
        <v>0.11500039072051384</v>
      </c>
    </row>
    <row r="74" spans="1:9">
      <c r="A74" s="1">
        <v>519</v>
      </c>
      <c r="B74" s="1" t="s">
        <v>44</v>
      </c>
      <c r="C74" s="29">
        <v>2501024</v>
      </c>
      <c r="D74" s="306">
        <v>2347886</v>
      </c>
      <c r="E74" s="29">
        <v>287618</v>
      </c>
      <c r="F74" s="306">
        <v>270005</v>
      </c>
      <c r="G74" s="17">
        <f t="shared" si="4"/>
        <v>-153138</v>
      </c>
      <c r="H74" s="18">
        <f t="shared" si="2"/>
        <v>-6.123747470603369E-2</v>
      </c>
      <c r="I74" s="22">
        <f t="shared" si="3"/>
        <v>0.11499919502054189</v>
      </c>
    </row>
    <row r="75" spans="1:9">
      <c r="A75" s="1">
        <v>520</v>
      </c>
      <c r="B75" s="1" t="s">
        <v>51</v>
      </c>
      <c r="C75" s="29">
        <v>0</v>
      </c>
      <c r="D75" s="306">
        <v>0</v>
      </c>
      <c r="E75" s="29">
        <v>0</v>
      </c>
      <c r="F75" s="306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06">
        <v>0</v>
      </c>
      <c r="E76" s="29">
        <v>0</v>
      </c>
      <c r="F76" s="306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1097854733</v>
      </c>
      <c r="D77" s="306">
        <v>1161985836</v>
      </c>
      <c r="E77" s="29">
        <v>126253313</v>
      </c>
      <c r="F77" s="306">
        <v>133628397</v>
      </c>
      <c r="G77" s="17">
        <f t="shared" si="4"/>
        <v>64131103</v>
      </c>
      <c r="H77" s="18">
        <f t="shared" si="2"/>
        <v>5.84149740292359E-2</v>
      </c>
      <c r="I77" s="22">
        <f t="shared" si="3"/>
        <v>0.1150000222550045</v>
      </c>
    </row>
    <row r="78" spans="1:9">
      <c r="A78" s="1">
        <v>523</v>
      </c>
      <c r="B78" s="1" t="s">
        <v>21</v>
      </c>
      <c r="C78" s="29">
        <v>120509391</v>
      </c>
      <c r="D78" s="306">
        <v>52119196</v>
      </c>
      <c r="E78" s="29">
        <v>13858580</v>
      </c>
      <c r="F78" s="306">
        <v>5993708</v>
      </c>
      <c r="G78" s="17">
        <f t="shared" si="4"/>
        <v>-68390195</v>
      </c>
      <c r="H78" s="18">
        <f t="shared" si="2"/>
        <v>-0.5675092253318883</v>
      </c>
      <c r="I78" s="22">
        <f t="shared" si="3"/>
        <v>0.11500000882592279</v>
      </c>
    </row>
    <row r="79" spans="1:9">
      <c r="A79" s="1">
        <v>524</v>
      </c>
      <c r="B79" s="1" t="s">
        <v>45</v>
      </c>
      <c r="C79" s="29">
        <v>0</v>
      </c>
      <c r="D79" s="306">
        <v>0</v>
      </c>
      <c r="E79" s="29">
        <v>0</v>
      </c>
      <c r="F79" s="306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1488566</v>
      </c>
      <c r="D80" s="306">
        <v>1713633</v>
      </c>
      <c r="E80" s="29">
        <v>171185</v>
      </c>
      <c r="F80" s="306">
        <v>197067</v>
      </c>
      <c r="G80" s="17">
        <f t="shared" si="4"/>
        <v>225067</v>
      </c>
      <c r="H80" s="18">
        <f t="shared" si="2"/>
        <v>0.15119315360574825</v>
      </c>
      <c r="I80" s="22">
        <f t="shared" si="3"/>
        <v>0.11499953607335993</v>
      </c>
    </row>
    <row r="81" spans="1:9">
      <c r="A81" s="1">
        <v>526</v>
      </c>
      <c r="B81" s="1" t="s">
        <v>47</v>
      </c>
      <c r="C81" s="29">
        <v>232127373</v>
      </c>
      <c r="D81" s="306">
        <v>232166338</v>
      </c>
      <c r="E81" s="29">
        <v>26694649</v>
      </c>
      <c r="F81" s="306">
        <v>26699131</v>
      </c>
      <c r="G81" s="17">
        <f t="shared" si="4"/>
        <v>38965</v>
      </c>
      <c r="H81" s="18">
        <f t="shared" si="2"/>
        <v>1.678988174746987E-4</v>
      </c>
      <c r="I81" s="22">
        <f t="shared" si="3"/>
        <v>0.11500000917445663</v>
      </c>
    </row>
    <row r="82" spans="1:9">
      <c r="A82" s="1">
        <v>527</v>
      </c>
      <c r="B82" s="1" t="s">
        <v>48</v>
      </c>
      <c r="C82" s="29">
        <v>0</v>
      </c>
      <c r="D82" s="306">
        <v>0</v>
      </c>
      <c r="E82" s="29">
        <v>0</v>
      </c>
      <c r="F82" s="306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0</v>
      </c>
      <c r="D83" s="306">
        <v>0</v>
      </c>
      <c r="E83" s="29">
        <v>0</v>
      </c>
      <c r="F83" s="306">
        <v>0</v>
      </c>
      <c r="G83" s="17">
        <f t="shared" si="4"/>
        <v>0</v>
      </c>
      <c r="H83" s="18" t="str">
        <f t="shared" si="2"/>
        <v/>
      </c>
      <c r="I83" s="22" t="str">
        <f t="shared" si="3"/>
        <v>N/A</v>
      </c>
    </row>
    <row r="84" spans="1:9">
      <c r="A84" s="1">
        <v>529</v>
      </c>
      <c r="B84" s="1" t="s">
        <v>657</v>
      </c>
      <c r="C84" s="29">
        <v>0</v>
      </c>
      <c r="D84" s="306">
        <v>0</v>
      </c>
      <c r="E84" s="29"/>
      <c r="F84" s="306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5761457</v>
      </c>
      <c r="D85" s="306">
        <v>6501985</v>
      </c>
      <c r="E85" s="29">
        <v>662572</v>
      </c>
      <c r="F85" s="306">
        <v>747732</v>
      </c>
      <c r="G85" s="17">
        <f t="shared" si="4"/>
        <v>740528</v>
      </c>
      <c r="H85" s="18">
        <f t="shared" si="2"/>
        <v>0.12852942774521114</v>
      </c>
      <c r="I85" s="22">
        <f t="shared" si="3"/>
        <v>0.11500057290196763</v>
      </c>
    </row>
    <row r="86" spans="1:9">
      <c r="A86" s="28">
        <v>532</v>
      </c>
      <c r="B86" s="28" t="s">
        <v>52</v>
      </c>
      <c r="C86" s="30">
        <v>221337730</v>
      </c>
      <c r="D86" s="307">
        <f>F86/0.115</f>
        <v>237163669.56521738</v>
      </c>
      <c r="E86" s="30">
        <v>25453838</v>
      </c>
      <c r="F86" s="307">
        <v>27273822</v>
      </c>
      <c r="G86" s="26">
        <f t="shared" si="4"/>
        <v>15825939.565217376</v>
      </c>
      <c r="H86" s="23">
        <f t="shared" si="2"/>
        <v>7.150135865561813E-2</v>
      </c>
      <c r="I86" s="24">
        <f t="shared" si="3"/>
        <v>0.115</v>
      </c>
    </row>
    <row r="87" spans="1:9">
      <c r="A87" s="7" t="s">
        <v>19</v>
      </c>
      <c r="B87" s="7" t="s">
        <v>26</v>
      </c>
      <c r="C87" s="15">
        <f>SUM(C56:C85)</f>
        <v>1486376260</v>
      </c>
      <c r="D87" s="15">
        <f>SUM(D56:D85)</f>
        <v>1482947426</v>
      </c>
      <c r="E87" s="15">
        <f>SUM(E56:E85)</f>
        <v>170933296</v>
      </c>
      <c r="F87" s="15">
        <f>SUM(F56:F85)</f>
        <v>170538988</v>
      </c>
      <c r="G87" s="15">
        <f>SUM(G56:G85)</f>
        <v>-3428834</v>
      </c>
      <c r="H87" s="19">
        <f t="shared" si="2"/>
        <v>-2.3067945755869124E-3</v>
      </c>
      <c r="I87" s="25">
        <f t="shared" si="3"/>
        <v>0.11500002293405646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4" tint="0.39997558519241921"/>
  </sheetPr>
  <dimension ref="A1:J88"/>
  <sheetViews>
    <sheetView workbookViewId="0">
      <selection activeCell="E3" sqref="E3:E88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"NATRONA COUNTY "&amp;D3</f>
        <v>NATRONA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v>2024</v>
      </c>
      <c r="D3" s="34">
        <f>'Albany Value'!D3</f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v>143034052</v>
      </c>
      <c r="D6" s="17">
        <f>D25</f>
        <v>134967709.06</v>
      </c>
      <c r="E6" s="29">
        <v>13588335</v>
      </c>
      <c r="F6" s="17">
        <f>F25</f>
        <v>12821998</v>
      </c>
      <c r="G6" s="17">
        <f t="shared" ref="G6:G11" si="0">D6-C6</f>
        <v>-8066342.9399999976</v>
      </c>
      <c r="H6" s="18">
        <f>IF(E6=0,"",F6/E6-1)</f>
        <v>-5.6396681418290018E-2</v>
      </c>
      <c r="I6" s="22">
        <f>IF(D6=0,"N/A",F6/D6)</f>
        <v>9.5000486333364151E-2</v>
      </c>
    </row>
    <row r="7" spans="1:10">
      <c r="A7" s="1" t="s">
        <v>14</v>
      </c>
      <c r="B7" s="36" t="s">
        <v>70</v>
      </c>
      <c r="C7" s="29">
        <v>11137387510.719997</v>
      </c>
      <c r="D7" s="17">
        <f>D42</f>
        <v>9069218370.9500008</v>
      </c>
      <c r="E7" s="29">
        <v>1058052697</v>
      </c>
      <c r="F7" s="17">
        <f>F42</f>
        <v>861575688</v>
      </c>
      <c r="G7" s="17">
        <f t="shared" si="0"/>
        <v>-2068169139.7699966</v>
      </c>
      <c r="H7" s="18">
        <f t="shared" ref="H7:H14" si="1">IF(E7=0,"",F7/E7-1)</f>
        <v>-0.18569680844544934</v>
      </c>
      <c r="I7" s="22">
        <f>IF(D7=0,"N/A",F7/D7)</f>
        <v>9.4999993688513418E-2</v>
      </c>
    </row>
    <row r="8" spans="1:10">
      <c r="A8" s="1" t="s">
        <v>17</v>
      </c>
      <c r="B8" s="36" t="s">
        <v>71</v>
      </c>
      <c r="C8" s="29">
        <v>545884722.12</v>
      </c>
      <c r="D8" s="17">
        <f>D49</f>
        <v>551291329.64999998</v>
      </c>
      <c r="E8" s="29">
        <v>51859043</v>
      </c>
      <c r="F8" s="17">
        <f>F49</f>
        <v>52372690</v>
      </c>
      <c r="G8" s="17">
        <f t="shared" si="0"/>
        <v>5406607.5299999714</v>
      </c>
      <c r="H8" s="18">
        <f t="shared" si="1"/>
        <v>9.9046756416234505E-3</v>
      </c>
      <c r="I8" s="22">
        <f>IF(D8=0,"N/A",F8/D8)</f>
        <v>9.5000024820361337E-2</v>
      </c>
    </row>
    <row r="9" spans="1:10">
      <c r="A9" s="1" t="s">
        <v>19</v>
      </c>
      <c r="B9" s="36" t="s">
        <v>20</v>
      </c>
      <c r="C9" s="29">
        <v>967818261.00999999</v>
      </c>
      <c r="D9" s="17">
        <f>D87</f>
        <v>1103747511</v>
      </c>
      <c r="E9" s="29">
        <v>111299104</v>
      </c>
      <c r="F9" s="17">
        <f>F87</f>
        <v>126930968</v>
      </c>
      <c r="G9" s="17">
        <f t="shared" si="0"/>
        <v>135929249.99000001</v>
      </c>
      <c r="H9" s="18">
        <f t="shared" si="1"/>
        <v>0.14044914503534556</v>
      </c>
      <c r="I9" s="22">
        <f>IF(D9=0,"N/A",F9/D9)</f>
        <v>0.11500000383692824</v>
      </c>
    </row>
    <row r="10" spans="1:10">
      <c r="B10" s="1" t="s">
        <v>23</v>
      </c>
      <c r="C10" s="29">
        <v>297076605</v>
      </c>
      <c r="D10" s="279">
        <f>'STATE ASSESSED'!C17</f>
        <v>295362060</v>
      </c>
      <c r="E10" s="29">
        <v>297076605</v>
      </c>
      <c r="F10" s="279">
        <f>D10</f>
        <v>295362060</v>
      </c>
      <c r="G10" s="17">
        <f t="shared" si="0"/>
        <v>-1714545</v>
      </c>
      <c r="H10" s="18">
        <f t="shared" si="1"/>
        <v>-5.7713901772911136E-3</v>
      </c>
      <c r="I10" s="22">
        <f>IF(D10=0,"N/A",F10/D10)</f>
        <v>1</v>
      </c>
    </row>
    <row r="11" spans="1:10">
      <c r="B11" s="1" t="s">
        <v>66</v>
      </c>
      <c r="C11" s="280">
        <v>631979110</v>
      </c>
      <c r="D11" s="279">
        <f>'STATE ASSESSED'!F17</f>
        <v>666722203</v>
      </c>
      <c r="E11" s="29">
        <v>71447125</v>
      </c>
      <c r="F11" s="279">
        <f>'STATE ASSESSED'!I17</f>
        <v>75244848</v>
      </c>
      <c r="G11" s="17">
        <f t="shared" si="0"/>
        <v>34743093</v>
      </c>
      <c r="H11" s="18">
        <f>IF(E11=0,"",F11/E11-1)</f>
        <v>5.315431516663538E-2</v>
      </c>
      <c r="I11" s="22">
        <f>F11/D11</f>
        <v>0.11285787043153264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v>12794124545.849998</v>
      </c>
      <c r="D13" s="15">
        <f>SUM(D6:D9)</f>
        <v>10859224920.66</v>
      </c>
      <c r="E13" s="15">
        <v>1234799179</v>
      </c>
      <c r="F13" s="15">
        <f>SUM(F6:F9)</f>
        <v>1053701344</v>
      </c>
      <c r="G13" s="15">
        <f>SUM(G6:G9)</f>
        <v>-1934899625.1899967</v>
      </c>
      <c r="H13" s="19">
        <f t="shared" si="1"/>
        <v>-0.14666177146850856</v>
      </c>
      <c r="I13" s="21"/>
    </row>
    <row r="14" spans="1:10">
      <c r="B14" s="12" t="s">
        <v>74</v>
      </c>
      <c r="C14" s="16">
        <v>929055715</v>
      </c>
      <c r="D14" s="16">
        <f>SUM(D10:D11)</f>
        <v>962084263</v>
      </c>
      <c r="E14" s="16">
        <v>368523730</v>
      </c>
      <c r="F14" s="16">
        <f>SUM(F10:F11)</f>
        <v>370606908</v>
      </c>
      <c r="G14" s="16">
        <f>SUM(G10:G11)</f>
        <v>33028548</v>
      </c>
      <c r="H14" s="20">
        <f t="shared" si="1"/>
        <v>5.6527648843671674E-3</v>
      </c>
      <c r="I14" s="21"/>
    </row>
    <row r="15" spans="1:10">
      <c r="B15" s="7" t="s">
        <v>72</v>
      </c>
      <c r="C15" s="15">
        <v>13723180260.849998</v>
      </c>
      <c r="D15" s="486">
        <f>SUM(D13:D14)</f>
        <v>11821309183.66</v>
      </c>
      <c r="E15" s="15">
        <v>1603322909</v>
      </c>
      <c r="F15" s="486">
        <f>SUM(F13:F14)</f>
        <v>1424308252</v>
      </c>
      <c r="G15" s="15">
        <f>SUM(G13:G14)</f>
        <v>-1901871077.1899967</v>
      </c>
      <c r="H15" s="19">
        <f>IF(E15=0,"",F15/E15-1)</f>
        <v>-0.11165227914796794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37694967</v>
      </c>
      <c r="D22" s="306">
        <v>34676017.579999998</v>
      </c>
      <c r="E22" s="29">
        <v>3581028</v>
      </c>
      <c r="F22" s="306">
        <v>3294220</v>
      </c>
      <c r="G22" s="17">
        <f>D22-C22</f>
        <v>-3018949.4200000018</v>
      </c>
      <c r="H22" s="18">
        <f>IF(E22=0,"",F22/E22-1)</f>
        <v>-8.0090968291786635E-2</v>
      </c>
      <c r="I22" s="22">
        <f>IF(D22=0,"N/A",F22/D22)</f>
        <v>9.4999951837029847E-2</v>
      </c>
    </row>
    <row r="23" spans="1:9">
      <c r="A23" s="1">
        <v>120</v>
      </c>
      <c r="B23" s="36" t="s">
        <v>76</v>
      </c>
      <c r="C23" s="29">
        <v>278859</v>
      </c>
      <c r="D23" s="306">
        <v>221473</v>
      </c>
      <c r="E23" s="29">
        <v>26492</v>
      </c>
      <c r="F23" s="306">
        <v>21040</v>
      </c>
      <c r="G23" s="17">
        <f>D23-C23</f>
        <v>-57386</v>
      </c>
      <c r="H23" s="18">
        <f>IF(E23=0,"",F23/E23-1)</f>
        <v>-0.2057979767476974</v>
      </c>
      <c r="I23" s="22">
        <f>IF(D23=0,"N/A",F23/D23)</f>
        <v>9.5000293489499843E-2</v>
      </c>
    </row>
    <row r="24" spans="1:9">
      <c r="A24" s="28">
        <v>130</v>
      </c>
      <c r="B24" s="37" t="s">
        <v>77</v>
      </c>
      <c r="C24" s="30">
        <v>105060226</v>
      </c>
      <c r="D24" s="307">
        <v>100070218.48</v>
      </c>
      <c r="E24" s="30">
        <v>9980815</v>
      </c>
      <c r="F24" s="307">
        <v>9506738</v>
      </c>
      <c r="G24" s="26">
        <f>D24-C24</f>
        <v>-4990007.5199999958</v>
      </c>
      <c r="H24" s="23">
        <f>IF(E24=0,"",F24/E24-1)</f>
        <v>-4.7498826498637681E-2</v>
      </c>
      <c r="I24" s="24">
        <f>IF(D24=0,"N/A",F24/D24)</f>
        <v>9.5000671972151368E-2</v>
      </c>
    </row>
    <row r="25" spans="1:9">
      <c r="A25" s="7" t="s">
        <v>15</v>
      </c>
      <c r="B25" s="7" t="s">
        <v>16</v>
      </c>
      <c r="C25" s="15">
        <v>143034052</v>
      </c>
      <c r="D25" s="15">
        <f>SUM(D22:D24)</f>
        <v>134967709.06</v>
      </c>
      <c r="E25" s="15">
        <v>13588335</v>
      </c>
      <c r="F25" s="15">
        <f>SUM(F22:F24)</f>
        <v>12821998</v>
      </c>
      <c r="G25" s="15">
        <f>SUM(G22:G24)</f>
        <v>-8066342.9399999976</v>
      </c>
      <c r="H25" s="19">
        <f>IF(E25=0,"",F25/E25-1)</f>
        <v>-5.6396681418290018E-2</v>
      </c>
      <c r="I25" s="25">
        <f>IF(D25=0,"N/A",F25/D25)</f>
        <v>9.5000486333364151E-2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20006.643000000004</v>
      </c>
      <c r="D29" s="306">
        <v>19403.810000000001</v>
      </c>
      <c r="E29" s="31">
        <v>1884.1225386987708</v>
      </c>
      <c r="F29" s="27">
        <f>IF(D29&lt;&gt;0,D22/D29,0)</f>
        <v>1787.0726202740593</v>
      </c>
      <c r="G29" s="17">
        <f>D29-C29</f>
        <v>-602.83300000000236</v>
      </c>
      <c r="H29" s="27">
        <f>F29-E29</f>
        <v>-97.04991842471145</v>
      </c>
      <c r="I29" s="2"/>
    </row>
    <row r="30" spans="1:9">
      <c r="A30" s="1">
        <v>120</v>
      </c>
      <c r="B30" s="36" t="s">
        <v>76</v>
      </c>
      <c r="C30" s="29">
        <v>636.04999999999995</v>
      </c>
      <c r="D30" s="306">
        <v>529.12</v>
      </c>
      <c r="E30" s="31">
        <v>438.4230799465451</v>
      </c>
      <c r="F30" s="27">
        <f>IF(D30&lt;&gt;0,D23/D30,0)</f>
        <v>418.56856667674629</v>
      </c>
      <c r="G30" s="17">
        <f>D30-C30</f>
        <v>-106.92999999999995</v>
      </c>
      <c r="H30" s="27">
        <f>F30-E30</f>
        <v>-19.854513269798815</v>
      </c>
      <c r="I30" s="2"/>
    </row>
    <row r="31" spans="1:9">
      <c r="A31" s="1">
        <v>130</v>
      </c>
      <c r="B31" s="36" t="s">
        <v>77</v>
      </c>
      <c r="C31" s="29">
        <v>1303589.228652</v>
      </c>
      <c r="D31" s="306">
        <v>1271969.6500000001</v>
      </c>
      <c r="E31" s="31">
        <v>80.593045486145527</v>
      </c>
      <c r="F31" s="27">
        <f>IF(D31&lt;&gt;0,D24/D31,0)</f>
        <v>78.673432561853971</v>
      </c>
      <c r="G31" s="17">
        <f>D31-C31</f>
        <v>-31619.578651999822</v>
      </c>
      <c r="H31" s="27">
        <f>F31-E31</f>
        <v>-1.9196129242915561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1967786640.1200001</v>
      </c>
      <c r="D38" s="306">
        <v>1397234972.3</v>
      </c>
      <c r="E38" s="29">
        <v>186940491</v>
      </c>
      <c r="F38" s="306">
        <v>132737191</v>
      </c>
      <c r="G38" s="17">
        <f>D38-C38</f>
        <v>-570551667.82000017</v>
      </c>
      <c r="H38" s="18">
        <f>IF(E38=0,"",F38/E38-1)</f>
        <v>-0.28994948986199032</v>
      </c>
      <c r="I38" s="22">
        <f>IF(D38=0,"N/A",F38/D38)</f>
        <v>9.4999905979665122E-2</v>
      </c>
    </row>
    <row r="39" spans="1:9">
      <c r="A39" s="1">
        <v>300</v>
      </c>
      <c r="B39" s="36" t="s">
        <v>64</v>
      </c>
      <c r="C39" s="29">
        <v>6339853300.3499985</v>
      </c>
      <c r="D39" s="306">
        <v>4734581098.9800005</v>
      </c>
      <c r="E39" s="29">
        <v>602286120</v>
      </c>
      <c r="F39" s="306">
        <v>449785222</v>
      </c>
      <c r="G39" s="17">
        <f>D39-C39</f>
        <v>-1605272201.369998</v>
      </c>
      <c r="H39" s="18">
        <f>IF(E39=0,"",F39/E39-1)</f>
        <v>-0.2532034077092794</v>
      </c>
      <c r="I39" s="22">
        <f>IF(D39=0,"N/A",F39/D39)</f>
        <v>9.5000003716675163E-2</v>
      </c>
    </row>
    <row r="40" spans="1:9">
      <c r="A40" s="1">
        <v>400</v>
      </c>
      <c r="B40" s="36" t="s">
        <v>62</v>
      </c>
      <c r="C40" s="29">
        <v>530338035.25999999</v>
      </c>
      <c r="D40" s="306">
        <v>543430936.66999996</v>
      </c>
      <c r="E40" s="29">
        <v>50382163</v>
      </c>
      <c r="F40" s="306">
        <v>51625937</v>
      </c>
      <c r="G40" s="17">
        <f>D40-C40</f>
        <v>13092901.409999967</v>
      </c>
      <c r="H40" s="18">
        <f>IF(E40=0,"",F40/E40-1)</f>
        <v>2.4686792426914961E-2</v>
      </c>
      <c r="I40" s="22">
        <f>IF(D40=0,"N/A",F40/D40)</f>
        <v>9.4999996349766164E-2</v>
      </c>
    </row>
    <row r="41" spans="1:9">
      <c r="A41" s="28">
        <v>500</v>
      </c>
      <c r="B41" s="37" t="s">
        <v>63</v>
      </c>
      <c r="C41" s="30">
        <v>2299409534.9899998</v>
      </c>
      <c r="D41" s="307">
        <v>2393971363</v>
      </c>
      <c r="E41" s="30">
        <v>218443923</v>
      </c>
      <c r="F41" s="307">
        <v>227427338</v>
      </c>
      <c r="G41" s="26">
        <f>D41-C41</f>
        <v>94561828.010000229</v>
      </c>
      <c r="H41" s="23">
        <f>IF(E41=0,"",F41/E41-1)</f>
        <v>4.1124581890978007E-2</v>
      </c>
      <c r="I41" s="24">
        <f>IF(D41=0,"N/A",F41/D41)</f>
        <v>9.5000024442648268E-2</v>
      </c>
    </row>
    <row r="42" spans="1:9">
      <c r="A42" s="7" t="s">
        <v>14</v>
      </c>
      <c r="B42" s="7" t="s">
        <v>69</v>
      </c>
      <c r="C42" s="15">
        <v>11137387510.719997</v>
      </c>
      <c r="D42" s="15">
        <f>SUM(D38:D41)</f>
        <v>9069218370.9500008</v>
      </c>
      <c r="E42" s="15">
        <v>1058052697</v>
      </c>
      <c r="F42" s="15">
        <f>SUM(F38:F41)</f>
        <v>861575688</v>
      </c>
      <c r="G42" s="15">
        <f>SUM(G38:G41)</f>
        <v>-2068169139.7699981</v>
      </c>
      <c r="H42" s="19">
        <f>IF(E42=0,"",F42/E42-1)</f>
        <v>-0.18569680844544934</v>
      </c>
      <c r="I42" s="25">
        <f>IF(D42=0,"N/A",F42/D42)</f>
        <v>9.4999993688513418E-2</v>
      </c>
    </row>
    <row r="43" spans="1:9">
      <c r="D43" s="2"/>
      <c r="F43" s="2"/>
      <c r="G43" s="2"/>
      <c r="H43" s="2"/>
      <c r="I43" s="2"/>
    </row>
    <row r="44" spans="1:9"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53423804.119999997</v>
      </c>
      <c r="D47" s="306">
        <v>51719034.649999999</v>
      </c>
      <c r="E47" s="29">
        <v>5075248</v>
      </c>
      <c r="F47" s="306">
        <v>4913313</v>
      </c>
      <c r="G47" s="17">
        <f>D47-C47</f>
        <v>-1704769.4699999988</v>
      </c>
      <c r="H47" s="18">
        <f>IF(E47=0,"",F47/E47-1)</f>
        <v>-3.1906815194055582E-2</v>
      </c>
      <c r="I47" s="22">
        <f>IF(D47=0,"N/A",F47/D47)</f>
        <v>9.5000091035148504E-2</v>
      </c>
    </row>
    <row r="48" spans="1:9">
      <c r="A48" s="28">
        <v>730</v>
      </c>
      <c r="B48" s="37" t="s">
        <v>67</v>
      </c>
      <c r="C48" s="30">
        <v>492460918</v>
      </c>
      <c r="D48" s="307">
        <v>499572295</v>
      </c>
      <c r="E48" s="30">
        <v>46783795</v>
      </c>
      <c r="F48" s="307">
        <v>47459377</v>
      </c>
      <c r="G48" s="26">
        <f>D48-C48</f>
        <v>7111377</v>
      </c>
      <c r="H48" s="23">
        <f>IF(E48=0,"",F48/E48-1)</f>
        <v>1.4440513002418998E-2</v>
      </c>
      <c r="I48" s="24">
        <f>IF(D48=0,"N/A",F48/D48)</f>
        <v>9.500001796536775E-2</v>
      </c>
    </row>
    <row r="49" spans="1:9">
      <c r="A49" s="7" t="s">
        <v>17</v>
      </c>
      <c r="B49" s="7" t="s">
        <v>68</v>
      </c>
      <c r="C49" s="15">
        <v>545884722.12</v>
      </c>
      <c r="D49" s="15">
        <f>SUM(D47:D48)</f>
        <v>551291329.64999998</v>
      </c>
      <c r="E49" s="15">
        <v>51859043</v>
      </c>
      <c r="F49" s="15">
        <f>SUM(F47:F48)</f>
        <v>52372690</v>
      </c>
      <c r="G49" s="15">
        <f>SUM(G47:G48)</f>
        <v>5406607.5300000012</v>
      </c>
      <c r="H49" s="19">
        <f>IF(E49=0,"",F49/E49-1)</f>
        <v>9.9046756416234505E-3</v>
      </c>
      <c r="I49" s="25">
        <f>IF(D49=0,"N/A",F49/D49)</f>
        <v>9.5000024820361337E-2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1911052</v>
      </c>
      <c r="D56" s="306">
        <v>1833575</v>
      </c>
      <c r="E56" s="29">
        <v>219771</v>
      </c>
      <c r="F56" s="306">
        <v>210860</v>
      </c>
      <c r="G56" s="17">
        <f>D56-C56</f>
        <v>-77477</v>
      </c>
      <c r="H56" s="18">
        <f t="shared" ref="H56:H87" si="2">IF(E56=0,"",F56/E56-1)</f>
        <v>-4.0546750936201748E-2</v>
      </c>
      <c r="I56" s="22">
        <f t="shared" ref="I56:I87" si="3">IF(D56=0,"N/A",F56/D56)</f>
        <v>0.11499938644451413</v>
      </c>
    </row>
    <row r="57" spans="1:9">
      <c r="A57" s="1">
        <v>502</v>
      </c>
      <c r="B57" s="1" t="s">
        <v>28</v>
      </c>
      <c r="C57" s="29">
        <v>149383</v>
      </c>
      <c r="D57" s="306">
        <v>291036</v>
      </c>
      <c r="E57" s="29">
        <v>17179</v>
      </c>
      <c r="F57" s="306">
        <v>33469</v>
      </c>
      <c r="G57" s="17">
        <f t="shared" ref="G57:G86" si="4">D57-C57</f>
        <v>141653</v>
      </c>
      <c r="H57" s="18">
        <f t="shared" si="2"/>
        <v>0.94825077129052904</v>
      </c>
      <c r="I57" s="22">
        <f t="shared" si="3"/>
        <v>0.11499951895985376</v>
      </c>
    </row>
    <row r="58" spans="1:9">
      <c r="A58" s="1">
        <v>503</v>
      </c>
      <c r="B58" s="1" t="s">
        <v>29</v>
      </c>
      <c r="C58" s="29">
        <v>0</v>
      </c>
      <c r="D58" s="306">
        <v>0</v>
      </c>
      <c r="E58" s="29">
        <v>0</v>
      </c>
      <c r="F58" s="306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06">
        <v>0</v>
      </c>
      <c r="E59" s="29">
        <v>0</v>
      </c>
      <c r="F59" s="306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914426</v>
      </c>
      <c r="D60" s="306">
        <v>858647</v>
      </c>
      <c r="E60" s="29">
        <v>105159</v>
      </c>
      <c r="F60" s="306">
        <v>98744</v>
      </c>
      <c r="G60" s="17">
        <f t="shared" si="4"/>
        <v>-55779</v>
      </c>
      <c r="H60" s="18">
        <f t="shared" si="2"/>
        <v>-6.1002862332277807E-2</v>
      </c>
      <c r="I60" s="22">
        <f t="shared" si="3"/>
        <v>0.11499952832770627</v>
      </c>
    </row>
    <row r="61" spans="1:9">
      <c r="A61" s="1">
        <v>506</v>
      </c>
      <c r="B61" s="1" t="s">
        <v>32</v>
      </c>
      <c r="C61" s="29">
        <v>0</v>
      </c>
      <c r="D61" s="306">
        <v>0</v>
      </c>
      <c r="E61" s="29">
        <v>0</v>
      </c>
      <c r="F61" s="306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2368542</v>
      </c>
      <c r="D62" s="306">
        <v>2242503</v>
      </c>
      <c r="E62" s="29">
        <v>272383</v>
      </c>
      <c r="F62" s="306">
        <v>257888</v>
      </c>
      <c r="G62" s="17">
        <f t="shared" si="4"/>
        <v>-126039</v>
      </c>
      <c r="H62" s="18">
        <f t="shared" si="2"/>
        <v>-5.3215509044250209E-2</v>
      </c>
      <c r="I62" s="22">
        <f t="shared" si="3"/>
        <v>0.11500006911919404</v>
      </c>
    </row>
    <row r="63" spans="1:9">
      <c r="A63" s="1">
        <v>508</v>
      </c>
      <c r="B63" s="1" t="s">
        <v>34</v>
      </c>
      <c r="C63" s="29">
        <v>0</v>
      </c>
      <c r="D63" s="306">
        <v>0</v>
      </c>
      <c r="E63" s="29">
        <v>0</v>
      </c>
      <c r="F63" s="306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5681684</v>
      </c>
      <c r="D64" s="306">
        <v>7281513</v>
      </c>
      <c r="E64" s="29">
        <v>653394</v>
      </c>
      <c r="F64" s="306">
        <v>837373</v>
      </c>
      <c r="G64" s="17">
        <f t="shared" si="4"/>
        <v>1599829</v>
      </c>
      <c r="H64" s="18">
        <f t="shared" si="2"/>
        <v>0.28157436401313762</v>
      </c>
      <c r="I64" s="22">
        <f t="shared" si="3"/>
        <v>0.11499986335257521</v>
      </c>
    </row>
    <row r="65" spans="1:9">
      <c r="A65" s="1">
        <v>510</v>
      </c>
      <c r="B65" s="1" t="s">
        <v>35</v>
      </c>
      <c r="C65" s="29">
        <v>9471453</v>
      </c>
      <c r="D65" s="306">
        <v>10103694</v>
      </c>
      <c r="E65" s="29">
        <v>1089216</v>
      </c>
      <c r="F65" s="306">
        <v>1161924</v>
      </c>
      <c r="G65" s="17">
        <f t="shared" si="4"/>
        <v>632241</v>
      </c>
      <c r="H65" s="18">
        <f t="shared" si="2"/>
        <v>6.6752600035254739E-2</v>
      </c>
      <c r="I65" s="22">
        <f t="shared" si="3"/>
        <v>0.1149999198313013</v>
      </c>
    </row>
    <row r="66" spans="1:9">
      <c r="A66" s="1">
        <v>511</v>
      </c>
      <c r="B66" s="1" t="s">
        <v>36</v>
      </c>
      <c r="C66" s="29">
        <v>17602249</v>
      </c>
      <c r="D66" s="306">
        <v>14281447</v>
      </c>
      <c r="E66" s="29">
        <v>2024259</v>
      </c>
      <c r="F66" s="306">
        <v>1642367</v>
      </c>
      <c r="G66" s="17">
        <f t="shared" si="4"/>
        <v>-3320802</v>
      </c>
      <c r="H66" s="18">
        <f t="shared" si="2"/>
        <v>-0.18865767671034195</v>
      </c>
      <c r="I66" s="22">
        <f t="shared" si="3"/>
        <v>0.11500004166244499</v>
      </c>
    </row>
    <row r="67" spans="1:9">
      <c r="A67" s="1">
        <v>512</v>
      </c>
      <c r="B67" s="1" t="s">
        <v>37</v>
      </c>
      <c r="C67" s="29">
        <v>15133463</v>
      </c>
      <c r="D67" s="306">
        <v>14099688</v>
      </c>
      <c r="E67" s="29">
        <v>1740347</v>
      </c>
      <c r="F67" s="306">
        <v>1621466</v>
      </c>
      <c r="G67" s="17">
        <f t="shared" si="4"/>
        <v>-1033775</v>
      </c>
      <c r="H67" s="18">
        <f t="shared" si="2"/>
        <v>-6.8308791292770898E-2</v>
      </c>
      <c r="I67" s="22">
        <f t="shared" si="3"/>
        <v>0.11500013333628376</v>
      </c>
    </row>
    <row r="68" spans="1:9">
      <c r="A68" s="1">
        <v>513</v>
      </c>
      <c r="B68" s="1" t="s">
        <v>38</v>
      </c>
      <c r="C68" s="29">
        <v>12147272</v>
      </c>
      <c r="D68" s="306">
        <v>13480187</v>
      </c>
      <c r="E68" s="29">
        <v>1396936</v>
      </c>
      <c r="F68" s="306">
        <v>1550221</v>
      </c>
      <c r="G68" s="17">
        <f t="shared" si="4"/>
        <v>1332915</v>
      </c>
      <c r="H68" s="18">
        <f t="shared" si="2"/>
        <v>0.1097294364237158</v>
      </c>
      <c r="I68" s="22">
        <f t="shared" si="3"/>
        <v>0.11499996253761167</v>
      </c>
    </row>
    <row r="69" spans="1:9">
      <c r="A69" s="1">
        <v>514</v>
      </c>
      <c r="B69" s="1" t="s">
        <v>39</v>
      </c>
      <c r="C69" s="29">
        <v>63942086.5</v>
      </c>
      <c r="D69" s="306">
        <v>71630126</v>
      </c>
      <c r="E69" s="29">
        <v>7353340</v>
      </c>
      <c r="F69" s="306">
        <v>8237462</v>
      </c>
      <c r="G69" s="17">
        <f t="shared" si="4"/>
        <v>7688039.5</v>
      </c>
      <c r="H69" s="18">
        <f t="shared" si="2"/>
        <v>0.12023407050401591</v>
      </c>
      <c r="I69" s="22">
        <f t="shared" si="3"/>
        <v>0.1149999652380899</v>
      </c>
    </row>
    <row r="70" spans="1:9">
      <c r="A70" s="1">
        <v>515</v>
      </c>
      <c r="B70" s="1" t="s">
        <v>40</v>
      </c>
      <c r="C70" s="29">
        <v>59974515.5</v>
      </c>
      <c r="D70" s="306">
        <v>61693236</v>
      </c>
      <c r="E70" s="29">
        <v>6897069</v>
      </c>
      <c r="F70" s="306">
        <v>7094724</v>
      </c>
      <c r="G70" s="17">
        <f t="shared" si="4"/>
        <v>1718720.5</v>
      </c>
      <c r="H70" s="18">
        <f t="shared" si="2"/>
        <v>2.8657825519796898E-2</v>
      </c>
      <c r="I70" s="22">
        <f t="shared" si="3"/>
        <v>0.11500003014917227</v>
      </c>
    </row>
    <row r="71" spans="1:9">
      <c r="A71" s="1">
        <v>516</v>
      </c>
      <c r="B71" s="1" t="s">
        <v>41</v>
      </c>
      <c r="C71" s="29">
        <v>0</v>
      </c>
      <c r="D71" s="306">
        <v>0</v>
      </c>
      <c r="E71" s="29">
        <v>0</v>
      </c>
      <c r="F71" s="306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52276</v>
      </c>
      <c r="D72" s="306">
        <v>0</v>
      </c>
      <c r="E72" s="29">
        <v>6012</v>
      </c>
      <c r="F72" s="306">
        <v>0</v>
      </c>
      <c r="G72" s="17">
        <f t="shared" si="4"/>
        <v>-52276</v>
      </c>
      <c r="H72" s="18">
        <f t="shared" si="2"/>
        <v>-1</v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3030068</v>
      </c>
      <c r="D73" s="306">
        <v>2995123</v>
      </c>
      <c r="E73" s="29">
        <v>348458</v>
      </c>
      <c r="F73" s="306">
        <v>344439</v>
      </c>
      <c r="G73" s="17">
        <f t="shared" si="4"/>
        <v>-34945</v>
      </c>
      <c r="H73" s="18">
        <f t="shared" si="2"/>
        <v>-1.1533671202842211E-2</v>
      </c>
      <c r="I73" s="22">
        <f t="shared" si="3"/>
        <v>0.11499995158796483</v>
      </c>
    </row>
    <row r="74" spans="1:9">
      <c r="A74" s="1">
        <v>519</v>
      </c>
      <c r="B74" s="1" t="s">
        <v>44</v>
      </c>
      <c r="C74" s="29">
        <v>0</v>
      </c>
      <c r="D74" s="306">
        <v>437291</v>
      </c>
      <c r="E74" s="29">
        <v>0</v>
      </c>
      <c r="F74" s="306">
        <v>50288</v>
      </c>
      <c r="G74" s="17">
        <f t="shared" si="4"/>
        <v>437291</v>
      </c>
      <c r="H74" s="18" t="str">
        <f t="shared" si="2"/>
        <v/>
      </c>
      <c r="I74" s="22">
        <f t="shared" si="3"/>
        <v>0.11499893663487243</v>
      </c>
    </row>
    <row r="75" spans="1:9">
      <c r="A75" s="1">
        <v>520</v>
      </c>
      <c r="B75" s="1" t="s">
        <v>51</v>
      </c>
      <c r="C75" s="29">
        <v>0</v>
      </c>
      <c r="D75" s="306">
        <v>0</v>
      </c>
      <c r="E75" s="29">
        <v>0</v>
      </c>
      <c r="F75" s="306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06">
        <v>0</v>
      </c>
      <c r="E76" s="29">
        <v>0</v>
      </c>
      <c r="F76" s="306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495573488</v>
      </c>
      <c r="D77" s="306">
        <v>398394809</v>
      </c>
      <c r="E77" s="29">
        <v>56990960</v>
      </c>
      <c r="F77" s="306">
        <v>45815410</v>
      </c>
      <c r="G77" s="17">
        <f t="shared" si="4"/>
        <v>-97178679</v>
      </c>
      <c r="H77" s="18">
        <f t="shared" si="2"/>
        <v>-0.19609338042384261</v>
      </c>
      <c r="I77" s="22">
        <f t="shared" si="3"/>
        <v>0.11500001748265751</v>
      </c>
    </row>
    <row r="78" spans="1:9">
      <c r="A78" s="1">
        <v>523</v>
      </c>
      <c r="B78" s="1" t="s">
        <v>21</v>
      </c>
      <c r="C78" s="29">
        <v>0</v>
      </c>
      <c r="D78" s="306">
        <v>0</v>
      </c>
      <c r="E78" s="29">
        <v>0</v>
      </c>
      <c r="F78" s="306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892</v>
      </c>
      <c r="D79" s="306">
        <v>0</v>
      </c>
      <c r="E79" s="29">
        <v>103</v>
      </c>
      <c r="F79" s="306">
        <v>0</v>
      </c>
      <c r="G79" s="17">
        <f t="shared" si="4"/>
        <v>-892</v>
      </c>
      <c r="H79" s="18">
        <f t="shared" si="2"/>
        <v>-1</v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25804453</v>
      </c>
      <c r="D80" s="306">
        <v>30439609</v>
      </c>
      <c r="E80" s="29">
        <v>2967510</v>
      </c>
      <c r="F80" s="306">
        <v>3500554</v>
      </c>
      <c r="G80" s="17">
        <f t="shared" si="4"/>
        <v>4635156</v>
      </c>
      <c r="H80" s="18">
        <f t="shared" si="2"/>
        <v>0.17962669039025991</v>
      </c>
      <c r="I80" s="22">
        <f t="shared" si="3"/>
        <v>0.11499996599824919</v>
      </c>
    </row>
    <row r="81" spans="1:9">
      <c r="A81" s="1">
        <v>526</v>
      </c>
      <c r="B81" s="1" t="s">
        <v>47</v>
      </c>
      <c r="C81" s="29">
        <v>236333099</v>
      </c>
      <c r="D81" s="306">
        <v>260538295</v>
      </c>
      <c r="E81" s="29">
        <v>27178304</v>
      </c>
      <c r="F81" s="306">
        <v>29961904</v>
      </c>
      <c r="G81" s="17">
        <f t="shared" si="4"/>
        <v>24205196</v>
      </c>
      <c r="H81" s="18">
        <f t="shared" si="2"/>
        <v>0.10241993025024665</v>
      </c>
      <c r="I81" s="22">
        <f t="shared" si="3"/>
        <v>0.11500000028786556</v>
      </c>
    </row>
    <row r="82" spans="1:9">
      <c r="A82" s="1">
        <v>527</v>
      </c>
      <c r="B82" s="1" t="s">
        <v>48</v>
      </c>
      <c r="C82" s="29">
        <v>830256</v>
      </c>
      <c r="D82" s="306">
        <v>209715</v>
      </c>
      <c r="E82" s="29">
        <v>95479</v>
      </c>
      <c r="F82" s="306">
        <v>24117</v>
      </c>
      <c r="G82" s="17">
        <f t="shared" si="4"/>
        <v>-620541</v>
      </c>
      <c r="H82" s="18">
        <f t="shared" si="2"/>
        <v>-0.74741042532913005</v>
      </c>
      <c r="I82" s="22">
        <f t="shared" si="3"/>
        <v>0.11499892711537087</v>
      </c>
    </row>
    <row r="83" spans="1:9">
      <c r="A83" s="1">
        <v>528</v>
      </c>
      <c r="B83" s="1" t="s">
        <v>49</v>
      </c>
      <c r="C83" s="29">
        <v>1316448</v>
      </c>
      <c r="D83" s="306">
        <v>1516535</v>
      </c>
      <c r="E83" s="29">
        <v>151392</v>
      </c>
      <c r="F83" s="306">
        <v>174402</v>
      </c>
      <c r="G83" s="17">
        <f t="shared" si="4"/>
        <v>200087</v>
      </c>
      <c r="H83" s="18">
        <f t="shared" si="2"/>
        <v>0.15198953709575136</v>
      </c>
      <c r="I83" s="22">
        <f t="shared" si="3"/>
        <v>0.11500031321400429</v>
      </c>
    </row>
    <row r="84" spans="1:9">
      <c r="A84" s="1">
        <v>529</v>
      </c>
      <c r="B84" s="1" t="s">
        <v>657</v>
      </c>
      <c r="C84" s="29">
        <v>11666800</v>
      </c>
      <c r="D84" s="306">
        <v>206386246</v>
      </c>
      <c r="E84" s="29">
        <v>1341682</v>
      </c>
      <c r="F84" s="306">
        <v>23734418</v>
      </c>
      <c r="G84" s="17">
        <f t="shared" si="4"/>
        <v>194719446</v>
      </c>
      <c r="H84" s="18">
        <f t="shared" si="2"/>
        <v>16.690047269025001</v>
      </c>
      <c r="I84" s="22">
        <f t="shared" si="3"/>
        <v>0.11499999859486761</v>
      </c>
    </row>
    <row r="85" spans="1:9">
      <c r="A85" s="1">
        <v>531</v>
      </c>
      <c r="B85" s="1" t="s">
        <v>25</v>
      </c>
      <c r="C85" s="29"/>
      <c r="D85" s="306">
        <v>5034236</v>
      </c>
      <c r="E85" s="29"/>
      <c r="F85" s="306">
        <v>578938</v>
      </c>
      <c r="G85" s="17">
        <f t="shared" si="4"/>
        <v>5034236</v>
      </c>
      <c r="H85" s="18" t="str">
        <f t="shared" si="2"/>
        <v/>
      </c>
      <c r="I85" s="22">
        <f t="shared" si="3"/>
        <v>0.11500017083029083</v>
      </c>
    </row>
    <row r="86" spans="1:9">
      <c r="A86" s="28">
        <v>532</v>
      </c>
      <c r="B86" s="28" t="s">
        <v>52</v>
      </c>
      <c r="C86" s="30">
        <v>3914355.01</v>
      </c>
      <c r="D86" s="307">
        <v>14180810</v>
      </c>
      <c r="E86" s="30">
        <v>450151</v>
      </c>
      <c r="F86" s="307">
        <v>1630793.1500000001</v>
      </c>
      <c r="G86" s="26">
        <f t="shared" si="4"/>
        <v>10266454.99</v>
      </c>
      <c r="H86" s="23">
        <f t="shared" si="2"/>
        <v>2.622769137467206</v>
      </c>
      <c r="I86" s="24">
        <f t="shared" si="3"/>
        <v>0.115</v>
      </c>
    </row>
    <row r="87" spans="1:9">
      <c r="A87" s="7" t="s">
        <v>19</v>
      </c>
      <c r="B87" s="7" t="s">
        <v>26</v>
      </c>
      <c r="C87" s="15">
        <v>28789710</v>
      </c>
      <c r="D87" s="15">
        <f>SUM(D56:D85)</f>
        <v>1103747511</v>
      </c>
      <c r="E87" s="15">
        <v>3180874.65</v>
      </c>
      <c r="F87" s="15">
        <f>SUM(F56:F85)</f>
        <v>126930968</v>
      </c>
      <c r="G87" s="15">
        <f>SUM(G56:G85)</f>
        <v>139843605</v>
      </c>
      <c r="H87" s="19">
        <f t="shared" si="2"/>
        <v>38.904423143489794</v>
      </c>
      <c r="I87" s="25">
        <f t="shared" si="3"/>
        <v>0.11500000383692824</v>
      </c>
    </row>
    <row r="88" spans="1:9">
      <c r="C88" s="8">
        <v>967818261.00999999</v>
      </c>
      <c r="E88" s="8">
        <v>111299104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4" tint="0.39997558519241921"/>
  </sheetPr>
  <dimension ref="A1:J87"/>
  <sheetViews>
    <sheetView workbookViewId="0">
      <selection activeCell="F56" sqref="F56:F86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"NIOBRARA COUNTY "&amp;D3</f>
        <v>NIOBRARA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157023439</v>
      </c>
      <c r="D6" s="17">
        <f>D25</f>
        <v>156425611</v>
      </c>
      <c r="E6" s="29">
        <f>E25</f>
        <v>14917250</v>
      </c>
      <c r="F6" s="17">
        <f>F25</f>
        <v>14860444</v>
      </c>
      <c r="G6" s="17">
        <f t="shared" ref="G6:G11" si="0">D6-C6</f>
        <v>-597828</v>
      </c>
      <c r="H6" s="18">
        <f>IF(E6=0,"",F6/E6-1)</f>
        <v>-3.808074544570883E-3</v>
      </c>
      <c r="I6" s="22">
        <f>IF(D6=0,"N/A",F6/D6)</f>
        <v>9.5000070033288864E-2</v>
      </c>
    </row>
    <row r="7" spans="1:10">
      <c r="A7" s="1" t="s">
        <v>14</v>
      </c>
      <c r="B7" s="36" t="s">
        <v>70</v>
      </c>
      <c r="C7" s="29">
        <f>C42</f>
        <v>200751170.12</v>
      </c>
      <c r="D7" s="17">
        <f>D42</f>
        <v>175599070.19999999</v>
      </c>
      <c r="E7" s="29">
        <f>E42</f>
        <v>19071582</v>
      </c>
      <c r="F7" s="17">
        <f>F42</f>
        <v>16682042</v>
      </c>
      <c r="G7" s="17">
        <f t="shared" si="0"/>
        <v>-25152099.920000017</v>
      </c>
      <c r="H7" s="18">
        <f t="shared" ref="H7:H14" si="1">IF(E7=0,"",F7/E7-1)</f>
        <v>-0.12529322423278777</v>
      </c>
      <c r="I7" s="22">
        <f>IF(D7=0,"N/A",F7/D7)</f>
        <v>9.5000742207802427E-2</v>
      </c>
    </row>
    <row r="8" spans="1:10">
      <c r="A8" s="1" t="s">
        <v>17</v>
      </c>
      <c r="B8" s="36" t="s">
        <v>71</v>
      </c>
      <c r="C8" s="29">
        <f>C49</f>
        <v>23396301.559999999</v>
      </c>
      <c r="D8" s="17">
        <f>D49</f>
        <v>22872173.98</v>
      </c>
      <c r="E8" s="29">
        <f>E49</f>
        <v>2222659</v>
      </c>
      <c r="F8" s="17">
        <f>F49</f>
        <v>2172866</v>
      </c>
      <c r="G8" s="17">
        <f t="shared" si="0"/>
        <v>-524127.57999999821</v>
      </c>
      <c r="H8" s="18">
        <f t="shared" si="1"/>
        <v>-2.2402446799081654E-2</v>
      </c>
      <c r="I8" s="22">
        <f>IF(D8=0,"N/A",F8/D8)</f>
        <v>9.5000414123292701E-2</v>
      </c>
    </row>
    <row r="9" spans="1:10">
      <c r="A9" s="1" t="s">
        <v>19</v>
      </c>
      <c r="B9" s="36" t="s">
        <v>20</v>
      </c>
      <c r="C9" s="29">
        <f>C87</f>
        <v>28389214</v>
      </c>
      <c r="D9" s="17">
        <f>D87</f>
        <v>27615156</v>
      </c>
      <c r="E9" s="29">
        <f>E87</f>
        <v>3264768</v>
      </c>
      <c r="F9" s="17">
        <f>F87</f>
        <v>3175745</v>
      </c>
      <c r="G9" s="17">
        <f t="shared" si="0"/>
        <v>-774058</v>
      </c>
      <c r="H9" s="18">
        <f t="shared" si="1"/>
        <v>-2.7267787481376926E-2</v>
      </c>
      <c r="I9" s="22">
        <f>IF(D9=0,"N/A",F9/D9)</f>
        <v>0.11500007459671784</v>
      </c>
    </row>
    <row r="10" spans="1:10">
      <c r="B10" s="1" t="s">
        <v>23</v>
      </c>
      <c r="C10" s="29">
        <f>'MINERAL VALUE DETAIL'!X45</f>
        <v>45236272</v>
      </c>
      <c r="D10" s="279">
        <f>'STATE ASSESSED'!C18</f>
        <v>81105823</v>
      </c>
      <c r="E10" s="29">
        <f>C10</f>
        <v>45236272</v>
      </c>
      <c r="F10" s="279">
        <f>D10</f>
        <v>81105823</v>
      </c>
      <c r="G10" s="17">
        <f t="shared" si="0"/>
        <v>35869551</v>
      </c>
      <c r="H10" s="18">
        <f t="shared" si="1"/>
        <v>0.79293782210877151</v>
      </c>
      <c r="I10" s="22">
        <f>IF(D10=0,"N/A",F10/D10)</f>
        <v>1</v>
      </c>
    </row>
    <row r="11" spans="1:10">
      <c r="B11" s="1" t="s">
        <v>66</v>
      </c>
      <c r="C11" s="280">
        <f>'STATE ASSESSED'!E18</f>
        <v>765731842</v>
      </c>
      <c r="D11" s="279">
        <f>'STATE ASSESSED'!F18</f>
        <v>788745994</v>
      </c>
      <c r="E11" s="29">
        <f>'STATE ASSESSED'!H18</f>
        <v>88009772</v>
      </c>
      <c r="F11" s="279">
        <f>'STATE ASSESSED'!I18</f>
        <v>90617988</v>
      </c>
      <c r="G11" s="17">
        <f t="shared" si="0"/>
        <v>23014152</v>
      </c>
      <c r="H11" s="18">
        <f>IF(E11=0,"",F11/E11-1)</f>
        <v>2.9635527291219432E-2</v>
      </c>
      <c r="I11" s="22">
        <f>F11/D11</f>
        <v>0.11488868240134606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409560124.68000001</v>
      </c>
      <c r="D13" s="15">
        <f>SUM(D6:D9)</f>
        <v>382512011.18000001</v>
      </c>
      <c r="E13" s="15">
        <f>SUM(E6:E9)</f>
        <v>39476259</v>
      </c>
      <c r="F13" s="15">
        <f>SUM(F6:F9)</f>
        <v>36891097</v>
      </c>
      <c r="G13" s="15">
        <f>SUM(G6:G9)</f>
        <v>-27048113.500000015</v>
      </c>
      <c r="H13" s="19">
        <f t="shared" si="1"/>
        <v>-6.548649911330251E-2</v>
      </c>
      <c r="I13" s="21"/>
    </row>
    <row r="14" spans="1:10">
      <c r="B14" s="12" t="s">
        <v>74</v>
      </c>
      <c r="C14" s="16">
        <f>SUM(C10:C11)</f>
        <v>810968114</v>
      </c>
      <c r="D14" s="16">
        <f>SUM(D10:D11)</f>
        <v>869851817</v>
      </c>
      <c r="E14" s="16">
        <f>SUM(E10:E11)</f>
        <v>133246044</v>
      </c>
      <c r="F14" s="16">
        <f>SUM(F10:F11)</f>
        <v>171723811</v>
      </c>
      <c r="G14" s="16">
        <f>SUM(G10:G11)</f>
        <v>58883703</v>
      </c>
      <c r="H14" s="20">
        <f t="shared" si="1"/>
        <v>0.28877230306364665</v>
      </c>
      <c r="I14" s="21"/>
    </row>
    <row r="15" spans="1:10">
      <c r="B15" s="7" t="s">
        <v>72</v>
      </c>
      <c r="C15" s="15">
        <f>SUM(C13:C14)</f>
        <v>1220528238.6800001</v>
      </c>
      <c r="D15" s="15">
        <f>SUM(D13:D14)</f>
        <v>1252363828.1800001</v>
      </c>
      <c r="E15" s="15">
        <f>SUM(E13:E14)</f>
        <v>172722303</v>
      </c>
      <c r="F15" s="15">
        <f>SUM(F13:F14)</f>
        <v>208614908</v>
      </c>
      <c r="G15" s="15">
        <f>SUM(G13:G14)</f>
        <v>31835589.499999985</v>
      </c>
      <c r="H15" s="19">
        <f>IF(E15=0,"",F15/E15-1)</f>
        <v>0.20780527110039748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33606350</v>
      </c>
      <c r="D22" s="3">
        <v>33330581</v>
      </c>
      <c r="E22" s="29">
        <v>3192609</v>
      </c>
      <c r="F22" s="3">
        <v>3166401</v>
      </c>
      <c r="G22" s="17">
        <f>D22-C22</f>
        <v>-275769</v>
      </c>
      <c r="H22" s="18">
        <f>IF(E22=0,"",F22/E22-1)</f>
        <v>-8.2089601326063022E-3</v>
      </c>
      <c r="I22" s="22">
        <f>IF(D22=0,"N/A",F22/D22)</f>
        <v>9.4999874139607712E-2</v>
      </c>
    </row>
    <row r="23" spans="1:9">
      <c r="A23" s="1">
        <v>120</v>
      </c>
      <c r="B23" s="36" t="s">
        <v>76</v>
      </c>
      <c r="C23" s="29">
        <v>10470689</v>
      </c>
      <c r="D23" s="3">
        <v>10087921</v>
      </c>
      <c r="E23" s="29">
        <v>994712</v>
      </c>
      <c r="F23" s="3">
        <v>958350</v>
      </c>
      <c r="G23" s="17">
        <f>D23-C23</f>
        <v>-382768</v>
      </c>
      <c r="H23" s="18">
        <f>IF(E23=0,"",F23/E23-1)</f>
        <v>-3.655530444993127E-2</v>
      </c>
      <c r="I23" s="22">
        <f>IF(D23=0,"N/A",F23/D23)</f>
        <v>9.499975267451044E-2</v>
      </c>
    </row>
    <row r="24" spans="1:9">
      <c r="A24" s="28">
        <v>130</v>
      </c>
      <c r="B24" s="37" t="s">
        <v>77</v>
      </c>
      <c r="C24" s="30">
        <v>112946400</v>
      </c>
      <c r="D24" s="4">
        <v>113007109</v>
      </c>
      <c r="E24" s="30">
        <v>10729929</v>
      </c>
      <c r="F24" s="4">
        <v>10735693</v>
      </c>
      <c r="G24" s="26">
        <f>D24-C24</f>
        <v>60709</v>
      </c>
      <c r="H24" s="23">
        <f>IF(E24=0,"",F24/E24-1)</f>
        <v>5.37189015882511E-4</v>
      </c>
      <c r="I24" s="24">
        <f>IF(D24=0,"N/A",F24/D24)</f>
        <v>9.5000156140619435E-2</v>
      </c>
    </row>
    <row r="25" spans="1:9">
      <c r="A25" s="7" t="s">
        <v>15</v>
      </c>
      <c r="B25" s="7" t="s">
        <v>16</v>
      </c>
      <c r="C25" s="15">
        <f>SUM(C22:C24)</f>
        <v>157023439</v>
      </c>
      <c r="D25" s="15">
        <f>SUM(D22:D24)</f>
        <v>156425611</v>
      </c>
      <c r="E25" s="15">
        <f>SUM(E22:E24)</f>
        <v>14917250</v>
      </c>
      <c r="F25" s="15">
        <f>SUM(F22:F24)</f>
        <v>14860444</v>
      </c>
      <c r="G25" s="15">
        <f>SUM(G22:G24)</f>
        <v>-597828</v>
      </c>
      <c r="H25" s="19">
        <f>IF(E25=0,"",F25/E25-1)</f>
        <v>-3.808074544570883E-3</v>
      </c>
      <c r="I25" s="25">
        <f>IF(D25=0,"N/A",F25/D25)</f>
        <v>9.5000070033288864E-2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14098.48</v>
      </c>
      <c r="D29" s="3">
        <v>14142.350000000002</v>
      </c>
      <c r="E29" s="31">
        <v>1050.9194423574588</v>
      </c>
      <c r="F29" s="27">
        <f>IF(D29&lt;&gt;0,D22/D29,0)</f>
        <v>2356.7922587123071</v>
      </c>
      <c r="G29" s="17">
        <f>D29-C29</f>
        <v>43.870000000002619</v>
      </c>
      <c r="H29" s="27">
        <f>F29-E29</f>
        <v>1305.8728163548483</v>
      </c>
      <c r="I29" s="2"/>
    </row>
    <row r="30" spans="1:9">
      <c r="A30" s="1">
        <v>120</v>
      </c>
      <c r="B30" s="36" t="s">
        <v>76</v>
      </c>
      <c r="C30" s="29">
        <v>27544.038</v>
      </c>
      <c r="D30" s="3">
        <v>27327.998</v>
      </c>
      <c r="E30" s="31">
        <v>275.59552434835319</v>
      </c>
      <c r="F30" s="27">
        <f>IF(D30&lt;&gt;0,D23/D30,0)</f>
        <v>369.14233527095547</v>
      </c>
      <c r="G30" s="17">
        <f>D30-C30</f>
        <v>-216.04000000000087</v>
      </c>
      <c r="H30" s="27">
        <f>F30-E30</f>
        <v>93.546810922602276</v>
      </c>
      <c r="I30" s="2"/>
    </row>
    <row r="31" spans="1:9">
      <c r="A31" s="1">
        <v>130</v>
      </c>
      <c r="B31" s="36" t="s">
        <v>77</v>
      </c>
      <c r="C31" s="29">
        <v>1323079.0127470002</v>
      </c>
      <c r="D31" s="3">
        <v>1323430.332747</v>
      </c>
      <c r="E31" s="31">
        <v>47.220705830366171</v>
      </c>
      <c r="F31" s="27">
        <f>IF(D31&lt;&gt;0,D24/D31,0)</f>
        <v>85.389541257857474</v>
      </c>
      <c r="G31" s="17">
        <f>D31-C31</f>
        <v>351.31999999983236</v>
      </c>
      <c r="H31" s="27">
        <f>F31-E31</f>
        <v>38.168835427491302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27168518</v>
      </c>
      <c r="D38" s="3">
        <v>25017282.889999997</v>
      </c>
      <c r="E38" s="29">
        <v>2581220</v>
      </c>
      <c r="F38" s="3">
        <v>2376753</v>
      </c>
      <c r="G38" s="17">
        <f>D38-C38</f>
        <v>-2151235.1100000031</v>
      </c>
      <c r="H38" s="18">
        <f>IF(E38=0,"",F38/E38-1)</f>
        <v>-7.9213317733474842E-2</v>
      </c>
      <c r="I38" s="22">
        <f>IF(D38=0,"N/A",F38/D38)</f>
        <v>9.5004441947212609E-2</v>
      </c>
    </row>
    <row r="39" spans="1:9">
      <c r="A39" s="1">
        <v>300</v>
      </c>
      <c r="B39" s="36" t="s">
        <v>64</v>
      </c>
      <c r="C39" s="29">
        <v>140524610.12</v>
      </c>
      <c r="D39" s="3">
        <v>115810435.31</v>
      </c>
      <c r="E39" s="29">
        <v>13349841</v>
      </c>
      <c r="F39" s="3">
        <v>11002000</v>
      </c>
      <c r="G39" s="17">
        <f>D39-C39</f>
        <v>-24714174.810000002</v>
      </c>
      <c r="H39" s="18">
        <f>IF(E39=0,"",F39/E39-1)</f>
        <v>-0.17587033433581722</v>
      </c>
      <c r="I39" s="22">
        <f>IF(D39=0,"N/A",F39/D39)</f>
        <v>9.5000074652599104E-2</v>
      </c>
    </row>
    <row r="40" spans="1:9">
      <c r="A40" s="1">
        <v>400</v>
      </c>
      <c r="B40" s="36" t="s">
        <v>62</v>
      </c>
      <c r="C40" s="29">
        <v>4533098</v>
      </c>
      <c r="D40" s="3">
        <v>4750708</v>
      </c>
      <c r="E40" s="29">
        <v>430654</v>
      </c>
      <c r="F40" s="3">
        <v>451323</v>
      </c>
      <c r="G40" s="17">
        <f>D40-C40</f>
        <v>217610</v>
      </c>
      <c r="H40" s="18">
        <f>IF(E40=0,"",F40/E40-1)</f>
        <v>4.799444565707045E-2</v>
      </c>
      <c r="I40" s="22">
        <f>IF(D40=0,"N/A",F40/D40)</f>
        <v>9.5001208240961144E-2</v>
      </c>
    </row>
    <row r="41" spans="1:9">
      <c r="A41" s="28">
        <v>500</v>
      </c>
      <c r="B41" s="37" t="s">
        <v>63</v>
      </c>
      <c r="C41" s="30">
        <v>28524944</v>
      </c>
      <c r="D41" s="4">
        <v>30020644</v>
      </c>
      <c r="E41" s="30">
        <v>2709867</v>
      </c>
      <c r="F41" s="4">
        <v>2851966</v>
      </c>
      <c r="G41" s="26">
        <f>D41-C41</f>
        <v>1495700</v>
      </c>
      <c r="H41" s="23">
        <f>IF(E41=0,"",F41/E41-1)</f>
        <v>5.2437628857800123E-2</v>
      </c>
      <c r="I41" s="24">
        <f>IF(D41=0,"N/A",F41/D41)</f>
        <v>9.50001605561826E-2</v>
      </c>
    </row>
    <row r="42" spans="1:9">
      <c r="A42" s="7" t="s">
        <v>14</v>
      </c>
      <c r="B42" s="7" t="s">
        <v>69</v>
      </c>
      <c r="C42" s="15">
        <f>SUM(C38:C41)</f>
        <v>200751170.12</v>
      </c>
      <c r="D42" s="15">
        <f>SUM(D38:D41)</f>
        <v>175599070.19999999</v>
      </c>
      <c r="E42" s="15">
        <f>SUM(E38:E41)</f>
        <v>19071582</v>
      </c>
      <c r="F42" s="15">
        <f>SUM(F38:F41)</f>
        <v>16682042</v>
      </c>
      <c r="G42" s="15">
        <f>SUM(G38:G41)</f>
        <v>-25152099.920000006</v>
      </c>
      <c r="H42" s="19">
        <f>IF(E42=0,"",F42/E42-1)</f>
        <v>-0.12529322423278777</v>
      </c>
      <c r="I42" s="25">
        <f>IF(D42=0,"N/A",F42/D42)</f>
        <v>9.5000742207802427E-2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3910470.56</v>
      </c>
      <c r="D47" s="3">
        <v>2790954.98</v>
      </c>
      <c r="E47" s="29">
        <v>371500</v>
      </c>
      <c r="F47" s="3">
        <v>265142</v>
      </c>
      <c r="G47" s="17">
        <f>D47-C47</f>
        <v>-1119515.58</v>
      </c>
      <c r="H47" s="18">
        <f>IF(E47=0,"",F47/E47-1)</f>
        <v>-0.28629340511440104</v>
      </c>
      <c r="I47" s="22">
        <f>IF(D47=0,"N/A",F47/D47)</f>
        <v>9.5000457513650036E-2</v>
      </c>
    </row>
    <row r="48" spans="1:9">
      <c r="A48" s="28">
        <v>730</v>
      </c>
      <c r="B48" s="37" t="s">
        <v>67</v>
      </c>
      <c r="C48" s="30">
        <v>19485831</v>
      </c>
      <c r="D48" s="4">
        <v>20081219</v>
      </c>
      <c r="E48" s="30">
        <v>1851159</v>
      </c>
      <c r="F48" s="4">
        <v>1907724</v>
      </c>
      <c r="G48" s="26">
        <f>D48-C48</f>
        <v>595388</v>
      </c>
      <c r="H48" s="23">
        <f>IF(E48=0,"",F48/E48-1)</f>
        <v>3.055653242103995E-2</v>
      </c>
      <c r="I48" s="24">
        <f>IF(D48=0,"N/A",F48/D48)</f>
        <v>9.5000408092755728E-2</v>
      </c>
    </row>
    <row r="49" spans="1:9">
      <c r="A49" s="7" t="s">
        <v>17</v>
      </c>
      <c r="B49" s="7" t="s">
        <v>68</v>
      </c>
      <c r="C49" s="15">
        <f>SUM(C47:C48)</f>
        <v>23396301.559999999</v>
      </c>
      <c r="D49" s="15">
        <f>SUM(D47:D48)</f>
        <v>22872173.98</v>
      </c>
      <c r="E49" s="15">
        <f>SUM(E47:E48)</f>
        <v>2222659</v>
      </c>
      <c r="F49" s="15">
        <f>SUM(F47:F48)</f>
        <v>2172866</v>
      </c>
      <c r="G49" s="15">
        <f>SUM(G47:G48)</f>
        <v>-524127.58000000007</v>
      </c>
      <c r="H49" s="19">
        <f>IF(E49=0,"",F49/E49-1)</f>
        <v>-2.2402446799081654E-2</v>
      </c>
      <c r="I49" s="25">
        <f>IF(D49=0,"N/A",F49/D49)</f>
        <v>9.5000414123292701E-2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">
        <v>0</v>
      </c>
      <c r="E56" s="29">
        <v>0</v>
      </c>
      <c r="F56" s="3">
        <v>0</v>
      </c>
      <c r="G56" s="17">
        <f>D56-C56</f>
        <v>0</v>
      </c>
      <c r="H56" s="18" t="str">
        <f t="shared" ref="H56:H87" si="2">IF(E56=0,"",F56/E56-1)</f>
        <v/>
      </c>
      <c r="I56" s="22" t="str">
        <f t="shared" ref="I56:I87" si="3">IF(D56=0,"N/A",F56/D56)</f>
        <v>N/A</v>
      </c>
    </row>
    <row r="57" spans="1:9">
      <c r="A57" s="1">
        <v>502</v>
      </c>
      <c r="B57" s="1" t="s">
        <v>28</v>
      </c>
      <c r="C57" s="29">
        <v>0</v>
      </c>
      <c r="D57" s="3">
        <v>0</v>
      </c>
      <c r="E57" s="29">
        <v>0</v>
      </c>
      <c r="F57" s="3">
        <v>0</v>
      </c>
      <c r="G57" s="17">
        <f t="shared" ref="G57:G86" si="4">D57-C57</f>
        <v>0</v>
      </c>
      <c r="H57" s="18" t="str">
        <f t="shared" si="2"/>
        <v/>
      </c>
      <c r="I57" s="22" t="str">
        <f t="shared" si="3"/>
        <v>N/A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">
        <v>0</v>
      </c>
      <c r="E59" s="29">
        <v>0</v>
      </c>
      <c r="F59" s="3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0</v>
      </c>
      <c r="D62" s="3">
        <v>0</v>
      </c>
      <c r="E62" s="29">
        <v>0</v>
      </c>
      <c r="F62" s="3">
        <v>0</v>
      </c>
      <c r="G62" s="17">
        <f t="shared" si="4"/>
        <v>0</v>
      </c>
      <c r="H62" s="18" t="str">
        <f t="shared" si="2"/>
        <v/>
      </c>
      <c r="I62" s="22" t="str">
        <f t="shared" si="3"/>
        <v>N/A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">
        <v>0</v>
      </c>
      <c r="E64" s="29">
        <v>0</v>
      </c>
      <c r="F64" s="3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0</v>
      </c>
      <c r="D65" s="3">
        <v>0</v>
      </c>
      <c r="E65" s="29">
        <v>0</v>
      </c>
      <c r="F65" s="3">
        <v>0</v>
      </c>
      <c r="G65" s="17">
        <f t="shared" si="4"/>
        <v>0</v>
      </c>
      <c r="H65" s="18" t="str">
        <f t="shared" si="2"/>
        <v/>
      </c>
      <c r="I65" s="22" t="str">
        <f t="shared" si="3"/>
        <v>N/A</v>
      </c>
    </row>
    <row r="66" spans="1:9">
      <c r="A66" s="1">
        <v>511</v>
      </c>
      <c r="B66" s="1" t="s">
        <v>36</v>
      </c>
      <c r="C66" s="29">
        <v>645213</v>
      </c>
      <c r="D66" s="3">
        <v>647538</v>
      </c>
      <c r="E66" s="29">
        <v>74200</v>
      </c>
      <c r="F66" s="3">
        <v>74467</v>
      </c>
      <c r="G66" s="17">
        <f t="shared" si="4"/>
        <v>2325</v>
      </c>
      <c r="H66" s="18">
        <f t="shared" si="2"/>
        <v>3.5983827493262233E-3</v>
      </c>
      <c r="I66" s="22">
        <f t="shared" si="3"/>
        <v>0.1150002007604187</v>
      </c>
    </row>
    <row r="67" spans="1:9">
      <c r="A67" s="1">
        <v>512</v>
      </c>
      <c r="B67" s="1" t="s">
        <v>37</v>
      </c>
      <c r="C67" s="29">
        <v>0</v>
      </c>
      <c r="D67" s="3">
        <v>0</v>
      </c>
      <c r="E67" s="29">
        <v>0</v>
      </c>
      <c r="F67" s="3">
        <v>0</v>
      </c>
      <c r="G67" s="17">
        <f t="shared" si="4"/>
        <v>0</v>
      </c>
      <c r="H67" s="18" t="str">
        <f t="shared" si="2"/>
        <v/>
      </c>
      <c r="I67" s="22" t="str">
        <f t="shared" si="3"/>
        <v>N/A</v>
      </c>
    </row>
    <row r="68" spans="1:9">
      <c r="A68" s="1">
        <v>513</v>
      </c>
      <c r="B68" s="1" t="s">
        <v>38</v>
      </c>
      <c r="C68" s="29">
        <v>0</v>
      </c>
      <c r="D68" s="3">
        <v>0</v>
      </c>
      <c r="E68" s="29">
        <v>0</v>
      </c>
      <c r="F68" s="3">
        <v>0</v>
      </c>
      <c r="G68" s="17">
        <f t="shared" si="4"/>
        <v>0</v>
      </c>
      <c r="H68" s="18" t="str">
        <f t="shared" si="2"/>
        <v/>
      </c>
      <c r="I68" s="22" t="str">
        <f t="shared" si="3"/>
        <v>N/A</v>
      </c>
    </row>
    <row r="69" spans="1:9">
      <c r="A69" s="1">
        <v>514</v>
      </c>
      <c r="B69" s="1" t="s">
        <v>39</v>
      </c>
      <c r="C69" s="29">
        <v>116794</v>
      </c>
      <c r="D69" s="3">
        <v>118775</v>
      </c>
      <c r="E69" s="29">
        <v>13432</v>
      </c>
      <c r="F69" s="3">
        <v>13659</v>
      </c>
      <c r="G69" s="17">
        <f t="shared" si="4"/>
        <v>1981</v>
      </c>
      <c r="H69" s="18">
        <f t="shared" si="2"/>
        <v>1.6899940440738614E-2</v>
      </c>
      <c r="I69" s="22">
        <f t="shared" si="3"/>
        <v>0.11499894758998105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4"/>
        <v>0</v>
      </c>
      <c r="H70" s="18" t="str">
        <f t="shared" si="2"/>
        <v/>
      </c>
      <c r="I70" s="22" t="str">
        <f t="shared" si="3"/>
        <v>N/A</v>
      </c>
    </row>
    <row r="71" spans="1:9">
      <c r="A71" s="1">
        <v>516</v>
      </c>
      <c r="B71" s="1" t="s">
        <v>41</v>
      </c>
      <c r="C71" s="29">
        <v>350014</v>
      </c>
      <c r="D71" s="3">
        <v>350015</v>
      </c>
      <c r="E71" s="29">
        <v>40252</v>
      </c>
      <c r="F71" s="3">
        <v>40252</v>
      </c>
      <c r="G71" s="17">
        <f t="shared" si="4"/>
        <v>1</v>
      </c>
      <c r="H71" s="18">
        <f t="shared" si="2"/>
        <v>0</v>
      </c>
      <c r="I71" s="22">
        <f t="shared" si="3"/>
        <v>0.11500078568061368</v>
      </c>
    </row>
    <row r="72" spans="1:9">
      <c r="A72" s="1">
        <v>517</v>
      </c>
      <c r="B72" s="1" t="s">
        <v>42</v>
      </c>
      <c r="C72" s="29">
        <v>7188</v>
      </c>
      <c r="D72" s="3">
        <v>7188</v>
      </c>
      <c r="E72" s="29">
        <v>827</v>
      </c>
      <c r="F72" s="3">
        <v>827</v>
      </c>
      <c r="G72" s="17">
        <f t="shared" si="4"/>
        <v>0</v>
      </c>
      <c r="H72" s="18">
        <f t="shared" si="2"/>
        <v>0</v>
      </c>
      <c r="I72" s="22">
        <f t="shared" si="3"/>
        <v>0.11505286588759042</v>
      </c>
    </row>
    <row r="73" spans="1:9">
      <c r="A73" s="1">
        <v>518</v>
      </c>
      <c r="B73" s="1" t="s">
        <v>43</v>
      </c>
      <c r="C73" s="29">
        <v>1195830</v>
      </c>
      <c r="D73" s="3">
        <v>1019636</v>
      </c>
      <c r="E73" s="29">
        <v>137520</v>
      </c>
      <c r="F73" s="3">
        <v>117259</v>
      </c>
      <c r="G73" s="17">
        <f t="shared" si="4"/>
        <v>-176194</v>
      </c>
      <c r="H73" s="18">
        <f t="shared" si="2"/>
        <v>-0.14733129726585226</v>
      </c>
      <c r="I73" s="22">
        <f t="shared" si="3"/>
        <v>0.11500084343824658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25497636</v>
      </c>
      <c r="D77" s="3">
        <v>24881170</v>
      </c>
      <c r="E77" s="29">
        <v>2932233</v>
      </c>
      <c r="F77" s="3">
        <v>2861333</v>
      </c>
      <c r="G77" s="17">
        <f t="shared" si="4"/>
        <v>-616466</v>
      </c>
      <c r="H77" s="18">
        <f t="shared" si="2"/>
        <v>-2.4179524614858394E-2</v>
      </c>
      <c r="I77" s="22">
        <f t="shared" si="3"/>
        <v>0.11499993770389415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0</v>
      </c>
      <c r="D80" s="3">
        <v>0</v>
      </c>
      <c r="E80" s="29">
        <v>0</v>
      </c>
      <c r="F80" s="3">
        <v>0</v>
      </c>
      <c r="G80" s="17">
        <f t="shared" si="4"/>
        <v>0</v>
      </c>
      <c r="H80" s="18" t="str">
        <f t="shared" si="2"/>
        <v/>
      </c>
      <c r="I80" s="22" t="str">
        <f t="shared" si="3"/>
        <v>N/A</v>
      </c>
    </row>
    <row r="81" spans="1:9">
      <c r="A81" s="1">
        <v>526</v>
      </c>
      <c r="B81" s="1" t="s">
        <v>47</v>
      </c>
      <c r="C81" s="29">
        <v>116267</v>
      </c>
      <c r="D81" s="3">
        <v>124562</v>
      </c>
      <c r="E81" s="29">
        <v>13371</v>
      </c>
      <c r="F81" s="3">
        <v>14325</v>
      </c>
      <c r="G81" s="17">
        <f t="shared" si="4"/>
        <v>8295</v>
      </c>
      <c r="H81" s="18">
        <f t="shared" si="2"/>
        <v>7.1348440655149226E-2</v>
      </c>
      <c r="I81" s="22">
        <f t="shared" si="3"/>
        <v>0.11500297040831071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0</v>
      </c>
      <c r="D83" s="3">
        <v>0</v>
      </c>
      <c r="E83" s="29">
        <v>0</v>
      </c>
      <c r="F83" s="3">
        <v>0</v>
      </c>
      <c r="G83" s="17">
        <f t="shared" si="4"/>
        <v>0</v>
      </c>
      <c r="H83" s="18" t="str">
        <f t="shared" si="2"/>
        <v/>
      </c>
      <c r="I83" s="22" t="str">
        <f t="shared" si="3"/>
        <v>N/A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460272</v>
      </c>
      <c r="D85" s="3">
        <v>466272</v>
      </c>
      <c r="E85" s="29">
        <v>52933</v>
      </c>
      <c r="F85" s="3">
        <v>53623</v>
      </c>
      <c r="G85" s="17">
        <f t="shared" si="4"/>
        <v>6000</v>
      </c>
      <c r="H85" s="18">
        <f t="shared" si="2"/>
        <v>1.3035346570192452E-2</v>
      </c>
      <c r="I85" s="22">
        <f t="shared" si="3"/>
        <v>0.11500368883398532</v>
      </c>
    </row>
    <row r="86" spans="1:9">
      <c r="A86" s="28">
        <v>532</v>
      </c>
      <c r="B86" s="28" t="s">
        <v>52</v>
      </c>
      <c r="C86" s="30">
        <v>0</v>
      </c>
      <c r="D86" s="4">
        <v>0</v>
      </c>
      <c r="E86" s="30">
        <v>0</v>
      </c>
      <c r="F86" s="4">
        <v>0</v>
      </c>
      <c r="G86" s="26">
        <f t="shared" si="4"/>
        <v>0</v>
      </c>
      <c r="H86" s="23" t="str">
        <f t="shared" si="2"/>
        <v/>
      </c>
      <c r="I86" s="24" t="str">
        <f t="shared" si="3"/>
        <v>N/A</v>
      </c>
    </row>
    <row r="87" spans="1:9">
      <c r="A87" s="7" t="s">
        <v>19</v>
      </c>
      <c r="B87" s="7" t="s">
        <v>26</v>
      </c>
      <c r="C87" s="15">
        <f>SUM(C56:C85)</f>
        <v>28389214</v>
      </c>
      <c r="D87" s="15">
        <f>SUM(D56:D85)</f>
        <v>27615156</v>
      </c>
      <c r="E87" s="15">
        <f>SUM(E56:E85)</f>
        <v>3264768</v>
      </c>
      <c r="F87" s="15">
        <f>SUM(F56:F85)</f>
        <v>3175745</v>
      </c>
      <c r="G87" s="15">
        <f>SUM(G56:G85)</f>
        <v>-774058</v>
      </c>
      <c r="H87" s="19">
        <f t="shared" si="2"/>
        <v>-2.7267787481376926E-2</v>
      </c>
      <c r="I87" s="25">
        <f t="shared" si="3"/>
        <v>0.11500007459671784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4" tint="0.39997558519241921"/>
  </sheetPr>
  <dimension ref="A1:J88"/>
  <sheetViews>
    <sheetView workbookViewId="0">
      <selection activeCell="E3" sqref="E3:E88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"PARK COUNTY "&amp;D3</f>
        <v>PARK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v>2024</v>
      </c>
      <c r="D3" s="34">
        <f>'Albany Value'!D3</f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746</v>
      </c>
      <c r="F5" s="35" t="s">
        <v>746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v>330224461</v>
      </c>
      <c r="D6" s="17">
        <f>D25</f>
        <v>315813633.23000002</v>
      </c>
      <c r="E6" s="29">
        <v>31371626</v>
      </c>
      <c r="F6" s="17">
        <f>F25</f>
        <v>30002534</v>
      </c>
      <c r="G6" s="17">
        <f t="shared" ref="G6:G11" si="0">D6-C6</f>
        <v>-14410827.769999981</v>
      </c>
      <c r="H6" s="18">
        <f>IF(E6=0,"",F6/E6-1)</f>
        <v>-4.3641091475462579E-2</v>
      </c>
      <c r="I6" s="22">
        <f>IF(D6=0,"N/A",F6/D6)</f>
        <v>9.5000756278782378E-2</v>
      </c>
    </row>
    <row r="7" spans="1:10">
      <c r="A7" s="1" t="s">
        <v>14</v>
      </c>
      <c r="B7" s="36" t="s">
        <v>70</v>
      </c>
      <c r="C7" s="29">
        <v>6600853175.0800018</v>
      </c>
      <c r="D7" s="17">
        <f>D42</f>
        <v>5170597468.4099998</v>
      </c>
      <c r="E7" s="29">
        <v>627081781</v>
      </c>
      <c r="F7" s="17">
        <f>F42</f>
        <v>491206899</v>
      </c>
      <c r="G7" s="17">
        <f t="shared" si="0"/>
        <v>-1430255706.670002</v>
      </c>
      <c r="H7" s="18">
        <f t="shared" ref="H7:H14" si="1">IF(E7=0,"",F7/E7-1)</f>
        <v>-0.21667808907368014</v>
      </c>
      <c r="I7" s="22">
        <f>IF(D7=0,"N/A",F7/D7)</f>
        <v>9.5000026979677077E-2</v>
      </c>
    </row>
    <row r="8" spans="1:10">
      <c r="A8" s="1" t="s">
        <v>17</v>
      </c>
      <c r="B8" s="36" t="s">
        <v>71</v>
      </c>
      <c r="C8" s="29">
        <v>188794078.72</v>
      </c>
      <c r="D8" s="17">
        <f>D49</f>
        <v>175268084.86000001</v>
      </c>
      <c r="E8" s="29">
        <v>17935470</v>
      </c>
      <c r="F8" s="17">
        <f>F49</f>
        <v>16650493</v>
      </c>
      <c r="G8" s="17">
        <f t="shared" si="0"/>
        <v>-13525993.859999985</v>
      </c>
      <c r="H8" s="18">
        <f t="shared" si="1"/>
        <v>-7.164445648761919E-2</v>
      </c>
      <c r="I8" s="22">
        <f>IF(D8=0,"N/A",F8/D8)</f>
        <v>9.5000142286600656E-2</v>
      </c>
    </row>
    <row r="9" spans="1:10">
      <c r="A9" s="1" t="s">
        <v>19</v>
      </c>
      <c r="B9" s="36" t="s">
        <v>20</v>
      </c>
      <c r="C9" s="29">
        <v>248919928</v>
      </c>
      <c r="D9" s="17">
        <f>D87</f>
        <v>242522540</v>
      </c>
      <c r="E9" s="29">
        <v>28625801</v>
      </c>
      <c r="F9" s="17">
        <f>F87</f>
        <v>27890101</v>
      </c>
      <c r="G9" s="17">
        <f t="shared" si="0"/>
        <v>-6397388</v>
      </c>
      <c r="H9" s="18">
        <f t="shared" si="1"/>
        <v>-2.5700590876042262E-2</v>
      </c>
      <c r="I9" s="22">
        <f>IF(D9=0,"N/A",F9/D9)</f>
        <v>0.11500003669761993</v>
      </c>
    </row>
    <row r="10" spans="1:10">
      <c r="B10" s="1" t="s">
        <v>23</v>
      </c>
      <c r="C10" s="29">
        <v>272420439</v>
      </c>
      <c r="D10" s="279">
        <f>'STATE ASSESSED'!C19</f>
        <v>261716499</v>
      </c>
      <c r="E10" s="29">
        <v>272420439</v>
      </c>
      <c r="F10" s="279">
        <f>D10</f>
        <v>261716499</v>
      </c>
      <c r="G10" s="17">
        <f t="shared" si="0"/>
        <v>-10703940</v>
      </c>
      <c r="H10" s="18">
        <f t="shared" si="1"/>
        <v>-3.9291985723582168E-2</v>
      </c>
      <c r="I10" s="22">
        <f>IF(D10=0,"N/A",F10/D10)</f>
        <v>1</v>
      </c>
    </row>
    <row r="11" spans="1:10">
      <c r="B11" s="1" t="s">
        <v>66</v>
      </c>
      <c r="C11" s="280">
        <v>201754174</v>
      </c>
      <c r="D11" s="279">
        <f>'STATE ASSESSED'!F19</f>
        <v>214376127</v>
      </c>
      <c r="E11" s="29">
        <v>22781995</v>
      </c>
      <c r="F11" s="279">
        <f>'STATE ASSESSED'!I19</f>
        <v>24135316</v>
      </c>
      <c r="G11" s="17">
        <f t="shared" si="0"/>
        <v>12621953</v>
      </c>
      <c r="H11" s="18">
        <f>IF(E11=0,"",F11/E11-1)</f>
        <v>5.9403094417323832E-2</v>
      </c>
      <c r="I11" s="22">
        <f>F11/D11</f>
        <v>0.1125839725614597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v>7368791642.8000021</v>
      </c>
      <c r="D13" s="15">
        <f>SUM(D6:D9)</f>
        <v>5904201726.499999</v>
      </c>
      <c r="E13" s="15">
        <v>705014678</v>
      </c>
      <c r="F13" s="15">
        <f>SUM(F6:F9)</f>
        <v>565750027</v>
      </c>
      <c r="G13" s="15">
        <f>SUM(G6:G9)</f>
        <v>-1464589916.3000019</v>
      </c>
      <c r="H13" s="19">
        <f t="shared" si="1"/>
        <v>-0.19753439941856077</v>
      </c>
      <c r="I13" s="21"/>
    </row>
    <row r="14" spans="1:10">
      <c r="B14" s="12" t="s">
        <v>74</v>
      </c>
      <c r="C14" s="16">
        <v>474174613</v>
      </c>
      <c r="D14" s="16">
        <f>SUM(D10:D11)</f>
        <v>476092626</v>
      </c>
      <c r="E14" s="16">
        <v>295202434</v>
      </c>
      <c r="F14" s="16">
        <f>SUM(F10:F11)</f>
        <v>285851815</v>
      </c>
      <c r="G14" s="16">
        <f>SUM(G10:G11)</f>
        <v>1918013</v>
      </c>
      <c r="H14" s="20">
        <f t="shared" si="1"/>
        <v>-3.1675277447068773E-2</v>
      </c>
      <c r="I14" s="21"/>
    </row>
    <row r="15" spans="1:10">
      <c r="B15" s="7" t="s">
        <v>72</v>
      </c>
      <c r="C15" s="15">
        <v>7842966255.8000021</v>
      </c>
      <c r="D15" s="15">
        <f>SUM(D13:D14)</f>
        <v>6380294352.499999</v>
      </c>
      <c r="E15" s="15">
        <v>1000217112</v>
      </c>
      <c r="F15" s="15">
        <f>SUM(F13:F14)</f>
        <v>851601842</v>
      </c>
      <c r="G15" s="15">
        <f>SUM(G13:G14)</f>
        <v>-1462671903.3000019</v>
      </c>
      <c r="H15" s="19">
        <f>IF(E15=0,"",F15/E15-1)</f>
        <v>-0.14858301084534931</v>
      </c>
      <c r="I15" s="21"/>
    </row>
    <row r="16" spans="1:10">
      <c r="B16" s="7"/>
      <c r="C16" s="15"/>
      <c r="D16" s="15"/>
      <c r="E16" s="15"/>
      <c r="F16" s="467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273539736</v>
      </c>
      <c r="D22" s="3">
        <v>259618604.18000001</v>
      </c>
      <c r="E22" s="29">
        <v>25986382</v>
      </c>
      <c r="F22" s="3">
        <v>24663782</v>
      </c>
      <c r="G22" s="17">
        <f>D22-C22</f>
        <v>-13921131.819999993</v>
      </c>
      <c r="H22" s="18">
        <f>IF(E22=0,"",F22/E22-1)</f>
        <v>-5.0895888469583817E-2</v>
      </c>
      <c r="I22" s="22">
        <f>IF(D22=0,"N/A",F22/D22)</f>
        <v>9.5000056247509859E-2</v>
      </c>
    </row>
    <row r="23" spans="1:9">
      <c r="A23" s="1">
        <v>120</v>
      </c>
      <c r="B23" s="36" t="s">
        <v>76</v>
      </c>
      <c r="C23" s="29">
        <v>0</v>
      </c>
      <c r="D23" s="3">
        <v>0</v>
      </c>
      <c r="E23" s="29">
        <v>0</v>
      </c>
      <c r="F23" s="3">
        <v>0</v>
      </c>
      <c r="G23" s="17">
        <f>D23-C23</f>
        <v>0</v>
      </c>
      <c r="H23" s="18" t="str">
        <f>IF(E23=0,"",F23/E23-1)</f>
        <v/>
      </c>
      <c r="I23" s="22" t="str">
        <f>IF(D23=0,"N/A",F23/D23)</f>
        <v>N/A</v>
      </c>
    </row>
    <row r="24" spans="1:9">
      <c r="A24" s="28">
        <v>130</v>
      </c>
      <c r="B24" s="37" t="s">
        <v>77</v>
      </c>
      <c r="C24" s="30">
        <v>56684725</v>
      </c>
      <c r="D24" s="4">
        <v>56195029.049999997</v>
      </c>
      <c r="E24" s="30">
        <v>5385244</v>
      </c>
      <c r="F24" s="4">
        <v>5338752</v>
      </c>
      <c r="G24" s="26">
        <f>D24-C24</f>
        <v>-489695.95000000298</v>
      </c>
      <c r="H24" s="23">
        <f>IF(E24=0,"",F24/E24-1)</f>
        <v>-8.6332207045771714E-3</v>
      </c>
      <c r="I24" s="24">
        <f>IF(D24=0,"N/A",F24/D24)</f>
        <v>9.5003990392990109E-2</v>
      </c>
    </row>
    <row r="25" spans="1:9">
      <c r="A25" s="7" t="s">
        <v>15</v>
      </c>
      <c r="B25" s="7" t="s">
        <v>16</v>
      </c>
      <c r="C25" s="15">
        <v>330224461</v>
      </c>
      <c r="D25" s="15">
        <f>SUM(D22:D24)</f>
        <v>315813633.23000002</v>
      </c>
      <c r="E25" s="15">
        <v>31371626</v>
      </c>
      <c r="F25" s="15">
        <f>SUM(F22:F24)</f>
        <v>30002534</v>
      </c>
      <c r="G25" s="15">
        <f>SUM(G22:G24)</f>
        <v>-14410827.769999996</v>
      </c>
      <c r="H25" s="19">
        <f>IF(E25=0,"",F25/E25-1)</f>
        <v>-4.3641091475462579E-2</v>
      </c>
      <c r="I25" s="25">
        <f>IF(D25=0,"N/A",F25/D25)</f>
        <v>9.5000756278782378E-2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112335.5</v>
      </c>
      <c r="D29" s="3">
        <v>112293.5</v>
      </c>
      <c r="E29" s="31">
        <v>2435.0248674728828</v>
      </c>
      <c r="F29" s="27">
        <f>IF(D29&lt;&gt;0,D22/D29,0)</f>
        <v>2311.9646656306909</v>
      </c>
      <c r="G29" s="17">
        <f>D29-C29</f>
        <v>-42</v>
      </c>
      <c r="H29" s="27">
        <f>F29-E29</f>
        <v>-123.06020184219187</v>
      </c>
      <c r="I29" s="2"/>
    </row>
    <row r="30" spans="1:9">
      <c r="A30" s="1">
        <v>120</v>
      </c>
      <c r="B30" s="36" t="s">
        <v>76</v>
      </c>
      <c r="C30" s="29">
        <v>0</v>
      </c>
      <c r="D30" s="3">
        <v>0</v>
      </c>
      <c r="E30" s="31">
        <v>0</v>
      </c>
      <c r="F30" s="27">
        <f>IF(D30&lt;&gt;0,D23/D30,0)</f>
        <v>0</v>
      </c>
      <c r="G30" s="17">
        <f>D30-C30</f>
        <v>0</v>
      </c>
      <c r="H30" s="27">
        <f>F30-E30</f>
        <v>0</v>
      </c>
      <c r="I30" s="2"/>
    </row>
    <row r="31" spans="1:9">
      <c r="A31" s="1">
        <v>130</v>
      </c>
      <c r="B31" s="36" t="s">
        <v>77</v>
      </c>
      <c r="C31" s="29">
        <v>558129.96</v>
      </c>
      <c r="D31" s="3">
        <v>559073.55000000005</v>
      </c>
      <c r="E31" s="31">
        <v>101.56187458562519</v>
      </c>
      <c r="F31" s="27">
        <f>IF(D31&lt;&gt;0,D24/D31,0)</f>
        <v>100.5145549275225</v>
      </c>
      <c r="G31" s="17">
        <f>D31-C31</f>
        <v>943.59000000008382</v>
      </c>
      <c r="H31" s="27">
        <f>F31-E31</f>
        <v>-1.047319658102694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1389529885.1900003</v>
      </c>
      <c r="D38" s="3">
        <v>1078819257.51</v>
      </c>
      <c r="E38" s="29">
        <v>132005931</v>
      </c>
      <c r="F38" s="3">
        <v>102487920</v>
      </c>
      <c r="G38" s="17">
        <f>D38-C38</f>
        <v>-310710627.68000031</v>
      </c>
      <c r="H38" s="18">
        <f>IF(E38=0,"",F38/E38-1)</f>
        <v>-0.22361124819459821</v>
      </c>
      <c r="I38" s="22">
        <f>IF(D38=0,"N/A",F38/D38)</f>
        <v>9.5000083921889023E-2</v>
      </c>
    </row>
    <row r="39" spans="1:9">
      <c r="A39" s="1">
        <v>300</v>
      </c>
      <c r="B39" s="36" t="s">
        <v>64</v>
      </c>
      <c r="C39" s="29">
        <v>4451798111.1500006</v>
      </c>
      <c r="D39" s="3">
        <v>3337184689.5000005</v>
      </c>
      <c r="E39" s="29">
        <v>422920901</v>
      </c>
      <c r="F39" s="3">
        <v>317032529</v>
      </c>
      <c r="G39" s="17">
        <f>D39-C39</f>
        <v>-1114613421.6500001</v>
      </c>
      <c r="H39" s="18">
        <f>IF(E39=0,"",F39/E39-1)</f>
        <v>-0.25037393931022578</v>
      </c>
      <c r="I39" s="22">
        <f>IF(D39=0,"N/A",F39/D39)</f>
        <v>9.499999505496351E-2</v>
      </c>
    </row>
    <row r="40" spans="1:9">
      <c r="A40" s="1">
        <v>400</v>
      </c>
      <c r="B40" s="36" t="s">
        <v>62</v>
      </c>
      <c r="C40" s="29">
        <v>216905977.52000001</v>
      </c>
      <c r="D40" s="3">
        <v>217453207.40000001</v>
      </c>
      <c r="E40" s="29">
        <v>20606131</v>
      </c>
      <c r="F40" s="3">
        <v>20658117</v>
      </c>
      <c r="G40" s="17">
        <f>D40-C40</f>
        <v>547229.87999999523</v>
      </c>
      <c r="H40" s="18">
        <f>IF(E40=0,"",F40/E40-1)</f>
        <v>2.5228413815285844E-3</v>
      </c>
      <c r="I40" s="22">
        <f>IF(D40=0,"N/A",F40/D40)</f>
        <v>9.5000286484622345E-2</v>
      </c>
    </row>
    <row r="41" spans="1:9">
      <c r="A41" s="28">
        <v>500</v>
      </c>
      <c r="B41" s="37" t="s">
        <v>63</v>
      </c>
      <c r="C41" s="30">
        <v>542619201.22000003</v>
      </c>
      <c r="D41" s="4">
        <v>537140314</v>
      </c>
      <c r="E41" s="30">
        <v>51548818</v>
      </c>
      <c r="F41" s="4">
        <v>51028333</v>
      </c>
      <c r="G41" s="26">
        <f>D41-C41</f>
        <v>-5478887.2200000286</v>
      </c>
      <c r="H41" s="23">
        <f>IF(E41=0,"",F41/E41-1)</f>
        <v>-1.00969337454061E-2</v>
      </c>
      <c r="I41" s="24">
        <f>IF(D41=0,"N/A",F41/D41)</f>
        <v>9.5000005901623691E-2</v>
      </c>
    </row>
    <row r="42" spans="1:9">
      <c r="A42" s="7" t="s">
        <v>14</v>
      </c>
      <c r="B42" s="7" t="s">
        <v>69</v>
      </c>
      <c r="C42" s="15">
        <v>6600853175.0800018</v>
      </c>
      <c r="D42" s="15">
        <f>SUM(D38:D41)</f>
        <v>5170597468.4099998</v>
      </c>
      <c r="E42" s="15">
        <v>627081781</v>
      </c>
      <c r="F42" s="15">
        <f>SUM(F38:F41)</f>
        <v>491206899</v>
      </c>
      <c r="G42" s="15">
        <f>SUM(G38:G41)</f>
        <v>-1430255706.6700003</v>
      </c>
      <c r="H42" s="19">
        <f>IF(E42=0,"",F42/E42-1)</f>
        <v>-0.21667808907368014</v>
      </c>
      <c r="I42" s="25">
        <f>IF(D42=0,"N/A",F42/D42)</f>
        <v>9.5000026979677077E-2</v>
      </c>
    </row>
    <row r="43" spans="1:9">
      <c r="D43" s="2"/>
      <c r="F43" s="2"/>
      <c r="G43" s="2"/>
      <c r="H43" s="2"/>
      <c r="I43" s="2"/>
    </row>
    <row r="44" spans="1:9"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21143285.719999999</v>
      </c>
      <c r="D47" s="3">
        <v>15434485.859999999</v>
      </c>
      <c r="E47" s="29">
        <v>2008624</v>
      </c>
      <c r="F47" s="3">
        <v>1466287</v>
      </c>
      <c r="G47" s="17">
        <f>D47-C47</f>
        <v>-5708799.8599999994</v>
      </c>
      <c r="H47" s="18">
        <f>IF(E47=0,"",F47/E47-1)</f>
        <v>-0.27000424170974757</v>
      </c>
      <c r="I47" s="22">
        <f>IF(D47=0,"N/A",F47/D47)</f>
        <v>9.5000702537168941E-2</v>
      </c>
    </row>
    <row r="48" spans="1:9">
      <c r="A48" s="28">
        <v>730</v>
      </c>
      <c r="B48" s="37" t="s">
        <v>67</v>
      </c>
      <c r="C48" s="30">
        <v>167650793</v>
      </c>
      <c r="D48" s="4">
        <v>159833599</v>
      </c>
      <c r="E48" s="30">
        <v>15926846</v>
      </c>
      <c r="F48" s="4">
        <v>15184206</v>
      </c>
      <c r="G48" s="26">
        <f>D48-C48</f>
        <v>-7817194</v>
      </c>
      <c r="H48" s="23">
        <f>IF(E48=0,"",F48/E48-1)</f>
        <v>-4.662818991280504E-2</v>
      </c>
      <c r="I48" s="24">
        <f>IF(D48=0,"N/A",F48/D48)</f>
        <v>9.5000088185463433E-2</v>
      </c>
    </row>
    <row r="49" spans="1:9">
      <c r="A49" s="7" t="s">
        <v>17</v>
      </c>
      <c r="B49" s="7" t="s">
        <v>68</v>
      </c>
      <c r="C49" s="15">
        <v>188794078.72</v>
      </c>
      <c r="D49" s="15">
        <f>SUM(D47:D48)</f>
        <v>175268084.86000001</v>
      </c>
      <c r="E49" s="15">
        <v>17935470</v>
      </c>
      <c r="F49" s="15">
        <f>SUM(F47:F48)</f>
        <v>16650493</v>
      </c>
      <c r="G49" s="15">
        <f>SUM(G47:G48)</f>
        <v>-13525993.859999999</v>
      </c>
      <c r="H49" s="19">
        <f>IF(E49=0,"",F49/E49-1)</f>
        <v>-7.164445648761919E-2</v>
      </c>
      <c r="I49" s="25">
        <f>IF(D49=0,"N/A",F49/D49)</f>
        <v>9.5000142286600656E-2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1118237</v>
      </c>
      <c r="D56" s="3">
        <v>1186242</v>
      </c>
      <c r="E56" s="29">
        <v>128597</v>
      </c>
      <c r="F56" s="3">
        <v>136418</v>
      </c>
      <c r="G56" s="17">
        <f>D56-C56</f>
        <v>68005</v>
      </c>
      <c r="H56" s="18">
        <f t="shared" ref="H56:H87" si="2">IF(E56=0,"",F56/E56-1)</f>
        <v>6.0817903994649924E-2</v>
      </c>
      <c r="I56" s="22">
        <f t="shared" ref="I56:I87" si="3">IF(D56=0,"N/A",F56/D56)</f>
        <v>0.11500014330971252</v>
      </c>
    </row>
    <row r="57" spans="1:9">
      <c r="A57" s="1">
        <v>502</v>
      </c>
      <c r="B57" s="1" t="s">
        <v>28</v>
      </c>
      <c r="C57" s="29">
        <v>10516188</v>
      </c>
      <c r="D57" s="3">
        <v>9951188</v>
      </c>
      <c r="E57" s="29">
        <v>1209363</v>
      </c>
      <c r="F57" s="3">
        <v>1144387</v>
      </c>
      <c r="G57" s="17">
        <f t="shared" ref="G57:G86" si="4">D57-C57</f>
        <v>-565000</v>
      </c>
      <c r="H57" s="18">
        <f t="shared" si="2"/>
        <v>-5.3727458174261944E-2</v>
      </c>
      <c r="I57" s="22">
        <f t="shared" si="3"/>
        <v>0.11500003818639544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352900</v>
      </c>
      <c r="D59" s="3">
        <v>352900</v>
      </c>
      <c r="E59" s="29">
        <v>40584</v>
      </c>
      <c r="F59" s="3">
        <v>40584</v>
      </c>
      <c r="G59" s="17">
        <f t="shared" si="4"/>
        <v>0</v>
      </c>
      <c r="H59" s="18">
        <f t="shared" si="2"/>
        <v>0</v>
      </c>
      <c r="I59" s="22">
        <f t="shared" si="3"/>
        <v>0.11500141683196373</v>
      </c>
    </row>
    <row r="60" spans="1:9">
      <c r="A60" s="1">
        <v>505</v>
      </c>
      <c r="B60" s="1" t="s">
        <v>31</v>
      </c>
      <c r="C60" s="29">
        <v>1860569</v>
      </c>
      <c r="D60" s="3">
        <v>1869168</v>
      </c>
      <c r="E60" s="29">
        <v>213966</v>
      </c>
      <c r="F60" s="3">
        <v>214955</v>
      </c>
      <c r="G60" s="17">
        <f t="shared" si="4"/>
        <v>8599</v>
      </c>
      <c r="H60" s="18">
        <f t="shared" si="2"/>
        <v>4.6222297000457768E-3</v>
      </c>
      <c r="I60" s="22">
        <f t="shared" si="3"/>
        <v>0.11500036379822466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0</v>
      </c>
      <c r="D62" s="3">
        <v>0</v>
      </c>
      <c r="E62" s="29">
        <v>0</v>
      </c>
      <c r="F62" s="3">
        <v>0</v>
      </c>
      <c r="G62" s="17">
        <f t="shared" si="4"/>
        <v>0</v>
      </c>
      <c r="H62" s="18" t="str">
        <f t="shared" si="2"/>
        <v/>
      </c>
      <c r="I62" s="22" t="str">
        <f t="shared" si="3"/>
        <v>N/A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2536102</v>
      </c>
      <c r="D64" s="3">
        <v>2421934</v>
      </c>
      <c r="E64" s="29">
        <v>291651</v>
      </c>
      <c r="F64" s="3">
        <v>278523</v>
      </c>
      <c r="G64" s="17">
        <f t="shared" si="4"/>
        <v>-114168</v>
      </c>
      <c r="H64" s="18">
        <f t="shared" si="2"/>
        <v>-4.5012703539504373E-2</v>
      </c>
      <c r="I64" s="22">
        <f t="shared" si="3"/>
        <v>0.11500024360696864</v>
      </c>
    </row>
    <row r="65" spans="1:9">
      <c r="A65" s="1">
        <v>510</v>
      </c>
      <c r="B65" s="1" t="s">
        <v>35</v>
      </c>
      <c r="C65" s="29">
        <v>2797196</v>
      </c>
      <c r="D65" s="3">
        <v>3497250</v>
      </c>
      <c r="E65" s="29">
        <v>321678</v>
      </c>
      <c r="F65" s="3">
        <v>402184</v>
      </c>
      <c r="G65" s="17">
        <f t="shared" si="4"/>
        <v>700054</v>
      </c>
      <c r="H65" s="18">
        <f t="shared" si="2"/>
        <v>0.25026890244281552</v>
      </c>
      <c r="I65" s="22">
        <f t="shared" si="3"/>
        <v>0.11500007148473801</v>
      </c>
    </row>
    <row r="66" spans="1:9">
      <c r="A66" s="1">
        <v>511</v>
      </c>
      <c r="B66" s="1" t="s">
        <v>36</v>
      </c>
      <c r="C66" s="29">
        <v>11938567</v>
      </c>
      <c r="D66" s="3">
        <v>11180468</v>
      </c>
      <c r="E66" s="29">
        <v>1372936</v>
      </c>
      <c r="F66" s="3">
        <v>1285754</v>
      </c>
      <c r="G66" s="17">
        <f t="shared" si="4"/>
        <v>-758099</v>
      </c>
      <c r="H66" s="18">
        <f t="shared" si="2"/>
        <v>-6.3500410798464024E-2</v>
      </c>
      <c r="I66" s="22">
        <f t="shared" si="3"/>
        <v>0.11500001609950496</v>
      </c>
    </row>
    <row r="67" spans="1:9">
      <c r="A67" s="1">
        <v>512</v>
      </c>
      <c r="B67" s="1" t="s">
        <v>37</v>
      </c>
      <c r="C67" s="29">
        <v>17187459</v>
      </c>
      <c r="D67" s="3">
        <v>8355782</v>
      </c>
      <c r="E67" s="29">
        <v>1976558</v>
      </c>
      <c r="F67" s="3">
        <v>960914</v>
      </c>
      <c r="G67" s="17">
        <f t="shared" si="4"/>
        <v>-8831677</v>
      </c>
      <c r="H67" s="18">
        <f t="shared" si="2"/>
        <v>-0.51384477460312317</v>
      </c>
      <c r="I67" s="22">
        <f t="shared" si="3"/>
        <v>0.11499988869982486</v>
      </c>
    </row>
    <row r="68" spans="1:9">
      <c r="A68" s="1">
        <v>513</v>
      </c>
      <c r="B68" s="1" t="s">
        <v>38</v>
      </c>
      <c r="C68" s="29">
        <v>0</v>
      </c>
      <c r="D68" s="3">
        <v>0</v>
      </c>
      <c r="E68" s="29">
        <v>0</v>
      </c>
      <c r="F68" s="3">
        <v>0</v>
      </c>
      <c r="G68" s="17">
        <f t="shared" si="4"/>
        <v>0</v>
      </c>
      <c r="H68" s="18" t="str">
        <f t="shared" si="2"/>
        <v/>
      </c>
      <c r="I68" s="22" t="str">
        <f t="shared" si="3"/>
        <v>N/A</v>
      </c>
    </row>
    <row r="69" spans="1:9">
      <c r="A69" s="1">
        <v>514</v>
      </c>
      <c r="B69" s="1" t="s">
        <v>39</v>
      </c>
      <c r="C69" s="29">
        <v>9494881</v>
      </c>
      <c r="D69" s="3">
        <v>9664475</v>
      </c>
      <c r="E69" s="29">
        <v>1091911</v>
      </c>
      <c r="F69" s="3">
        <v>1111416</v>
      </c>
      <c r="G69" s="17">
        <f t="shared" si="4"/>
        <v>169594</v>
      </c>
      <c r="H69" s="18">
        <f t="shared" si="2"/>
        <v>1.7863177493403715E-2</v>
      </c>
      <c r="I69" s="22">
        <f t="shared" si="3"/>
        <v>0.11500014227363618</v>
      </c>
    </row>
    <row r="70" spans="1:9">
      <c r="A70" s="1">
        <v>515</v>
      </c>
      <c r="B70" s="1" t="s">
        <v>40</v>
      </c>
      <c r="C70" s="29">
        <v>5656487</v>
      </c>
      <c r="D70" s="3">
        <v>5970089</v>
      </c>
      <c r="E70" s="29">
        <v>650497</v>
      </c>
      <c r="F70" s="3">
        <v>686561</v>
      </c>
      <c r="G70" s="17">
        <f t="shared" si="4"/>
        <v>313602</v>
      </c>
      <c r="H70" s="18">
        <f t="shared" si="2"/>
        <v>5.5440686121534855E-2</v>
      </c>
      <c r="I70" s="22">
        <f t="shared" si="3"/>
        <v>0.11500012813879323</v>
      </c>
    </row>
    <row r="71" spans="1:9">
      <c r="A71" s="1">
        <v>516</v>
      </c>
      <c r="B71" s="1" t="s">
        <v>41</v>
      </c>
      <c r="C71" s="29">
        <v>667670</v>
      </c>
      <c r="D71" s="3">
        <v>700170</v>
      </c>
      <c r="E71" s="29">
        <v>76782</v>
      </c>
      <c r="F71" s="3">
        <v>80520</v>
      </c>
      <c r="G71" s="17">
        <f t="shared" si="4"/>
        <v>32500</v>
      </c>
      <c r="H71" s="18">
        <f t="shared" si="2"/>
        <v>4.8683285144955901E-2</v>
      </c>
      <c r="I71" s="22">
        <f t="shared" si="3"/>
        <v>0.11500064270105831</v>
      </c>
    </row>
    <row r="72" spans="1:9">
      <c r="A72" s="1">
        <v>517</v>
      </c>
      <c r="B72" s="1" t="s">
        <v>42</v>
      </c>
      <c r="C72" s="29">
        <v>373500</v>
      </c>
      <c r="D72" s="3">
        <v>364666</v>
      </c>
      <c r="E72" s="29">
        <v>42953</v>
      </c>
      <c r="F72" s="3">
        <v>41936</v>
      </c>
      <c r="G72" s="17">
        <f t="shared" si="4"/>
        <v>-8834</v>
      </c>
      <c r="H72" s="18">
        <f t="shared" si="2"/>
        <v>-2.3677042348613564E-2</v>
      </c>
      <c r="I72" s="22">
        <f t="shared" si="3"/>
        <v>0.11499838208113726</v>
      </c>
    </row>
    <row r="73" spans="1:9">
      <c r="A73" s="1">
        <v>518</v>
      </c>
      <c r="B73" s="1" t="s">
        <v>43</v>
      </c>
      <c r="C73" s="29">
        <v>622740</v>
      </c>
      <c r="D73" s="3">
        <v>517716</v>
      </c>
      <c r="E73" s="29">
        <v>71615</v>
      </c>
      <c r="F73" s="3">
        <v>59537</v>
      </c>
      <c r="G73" s="17">
        <f t="shared" si="4"/>
        <v>-105024</v>
      </c>
      <c r="H73" s="18">
        <f t="shared" si="2"/>
        <v>-0.16865181875305457</v>
      </c>
      <c r="I73" s="22">
        <f t="shared" si="3"/>
        <v>0.11499934326928277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1707624</v>
      </c>
      <c r="D75" s="3">
        <v>2057589</v>
      </c>
      <c r="E75" s="29">
        <v>196377</v>
      </c>
      <c r="F75" s="3">
        <v>236623</v>
      </c>
      <c r="G75" s="17">
        <f t="shared" si="4"/>
        <v>349965</v>
      </c>
      <c r="H75" s="18">
        <f t="shared" si="2"/>
        <v>0.20494253400347295</v>
      </c>
      <c r="I75" s="22">
        <f t="shared" si="3"/>
        <v>0.11500012879151278</v>
      </c>
    </row>
    <row r="76" spans="1:9">
      <c r="A76" s="1">
        <v>521</v>
      </c>
      <c r="B76" s="1" t="s">
        <v>54</v>
      </c>
      <c r="C76" s="29">
        <v>4925</v>
      </c>
      <c r="D76" s="3">
        <v>0</v>
      </c>
      <c r="E76" s="29">
        <v>566</v>
      </c>
      <c r="F76" s="3">
        <v>0</v>
      </c>
      <c r="G76" s="17">
        <f t="shared" si="4"/>
        <v>-4925</v>
      </c>
      <c r="H76" s="18">
        <f t="shared" si="2"/>
        <v>-1</v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167805840</v>
      </c>
      <c r="D77" s="3">
        <v>169403158</v>
      </c>
      <c r="E77" s="29">
        <v>19297676</v>
      </c>
      <c r="F77" s="3">
        <v>19481367</v>
      </c>
      <c r="G77" s="17">
        <f t="shared" si="4"/>
        <v>1597318</v>
      </c>
      <c r="H77" s="18">
        <f t="shared" si="2"/>
        <v>9.518814597156755E-3</v>
      </c>
      <c r="I77" s="22">
        <f t="shared" si="3"/>
        <v>0.1150000226087875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9341265</v>
      </c>
      <c r="D80" s="3">
        <v>9542822</v>
      </c>
      <c r="E80" s="29">
        <v>1074246</v>
      </c>
      <c r="F80" s="3">
        <v>1097425</v>
      </c>
      <c r="G80" s="17">
        <f t="shared" si="4"/>
        <v>201557</v>
      </c>
      <c r="H80" s="18">
        <f t="shared" si="2"/>
        <v>2.1576994468678556E-2</v>
      </c>
      <c r="I80" s="22">
        <f t="shared" si="3"/>
        <v>0.11500004925167838</v>
      </c>
    </row>
    <row r="81" spans="1:9">
      <c r="A81" s="1">
        <v>526</v>
      </c>
      <c r="B81" s="1" t="s">
        <v>47</v>
      </c>
      <c r="C81" s="29">
        <v>2799594</v>
      </c>
      <c r="D81" s="3">
        <v>3182901</v>
      </c>
      <c r="E81" s="29">
        <v>321953</v>
      </c>
      <c r="F81" s="3">
        <v>366033</v>
      </c>
      <c r="G81" s="17">
        <f t="shared" si="4"/>
        <v>383307</v>
      </c>
      <c r="H81" s="18">
        <f t="shared" si="2"/>
        <v>0.13691439433706165</v>
      </c>
      <c r="I81" s="22">
        <f t="shared" si="3"/>
        <v>0.11499980678004122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0</v>
      </c>
      <c r="D83" s="3">
        <v>0</v>
      </c>
      <c r="E83" s="29">
        <v>0</v>
      </c>
      <c r="F83" s="3">
        <v>0</v>
      </c>
      <c r="G83" s="17">
        <f t="shared" si="4"/>
        <v>0</v>
      </c>
      <c r="H83" s="18" t="str">
        <f t="shared" si="2"/>
        <v/>
      </c>
      <c r="I83" s="22" t="str">
        <f t="shared" si="3"/>
        <v>N/A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/>
      <c r="D85" s="3">
        <v>2304022</v>
      </c>
      <c r="E85" s="29"/>
      <c r="F85" s="3">
        <v>264964</v>
      </c>
      <c r="G85" s="17">
        <f t="shared" si="4"/>
        <v>2304022</v>
      </c>
      <c r="H85" s="18" t="str">
        <f t="shared" si="2"/>
        <v/>
      </c>
      <c r="I85" s="22">
        <f t="shared" si="3"/>
        <v>0.11500063801474118</v>
      </c>
    </row>
    <row r="86" spans="1:9">
      <c r="A86" s="28">
        <v>532</v>
      </c>
      <c r="B86" s="28" t="s">
        <v>52</v>
      </c>
      <c r="C86" s="30">
        <v>2138184</v>
      </c>
      <c r="D86" s="4">
        <v>3176850</v>
      </c>
      <c r="E86" s="30">
        <v>245892</v>
      </c>
      <c r="F86" s="4">
        <v>365337</v>
      </c>
      <c r="G86" s="26">
        <f t="shared" si="4"/>
        <v>1038666</v>
      </c>
      <c r="H86" s="23">
        <f t="shared" si="2"/>
        <v>0.48576204187204142</v>
      </c>
      <c r="I86" s="24">
        <f t="shared" si="3"/>
        <v>0.11499976391708767</v>
      </c>
    </row>
    <row r="87" spans="1:9">
      <c r="A87" s="7" t="s">
        <v>19</v>
      </c>
      <c r="B87" s="7" t="s">
        <v>26</v>
      </c>
      <c r="C87" s="15">
        <v>3452620</v>
      </c>
      <c r="D87" s="15">
        <f>SUM(D56:D85)</f>
        <v>242522540</v>
      </c>
      <c r="E87" s="15">
        <v>397051</v>
      </c>
      <c r="F87" s="15">
        <f>SUM(F56:F85)</f>
        <v>27890101</v>
      </c>
      <c r="G87" s="15">
        <f>SUM(G56:G85)</f>
        <v>-4259204</v>
      </c>
      <c r="H87" s="19">
        <f t="shared" si="2"/>
        <v>69.243119901473619</v>
      </c>
      <c r="I87" s="25">
        <f t="shared" si="3"/>
        <v>0.11500003669761993</v>
      </c>
    </row>
    <row r="88" spans="1:9">
      <c r="C88" s="8">
        <v>248919928</v>
      </c>
      <c r="E88" s="8">
        <v>28625801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>
    <tabColor theme="4" tint="0.39997558519241921"/>
  </sheetPr>
  <dimension ref="A1:J87"/>
  <sheetViews>
    <sheetView workbookViewId="0">
      <selection activeCell="F56" sqref="F56:F86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"PLATTE COUNTY "&amp;D3</f>
        <v>PLATTE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255034324</v>
      </c>
      <c r="D6" s="17">
        <f>D25</f>
        <v>239222631</v>
      </c>
      <c r="E6" s="29">
        <f>E25</f>
        <v>24228296</v>
      </c>
      <c r="F6" s="17">
        <f>F25</f>
        <v>22726170</v>
      </c>
      <c r="G6" s="17">
        <f t="shared" ref="G6:G11" si="0">D6-C6</f>
        <v>-15811693</v>
      </c>
      <c r="H6" s="18">
        <f>IF(E6=0,"",F6/E6-1)</f>
        <v>-6.1998829798017963E-2</v>
      </c>
      <c r="I6" s="22">
        <f>IF(D6=0,"N/A",F6/D6)</f>
        <v>9.5000083834041599E-2</v>
      </c>
    </row>
    <row r="7" spans="1:10">
      <c r="A7" s="1" t="s">
        <v>14</v>
      </c>
      <c r="B7" s="36" t="s">
        <v>70</v>
      </c>
      <c r="C7" s="29">
        <f>C42</f>
        <v>1187413142</v>
      </c>
      <c r="D7" s="17">
        <f>D42</f>
        <v>924576192.46999991</v>
      </c>
      <c r="E7" s="29">
        <f>E42</f>
        <v>110674924</v>
      </c>
      <c r="F7" s="17">
        <f>F42</f>
        <v>87834690</v>
      </c>
      <c r="G7" s="17">
        <f t="shared" si="0"/>
        <v>-262836949.53000009</v>
      </c>
      <c r="H7" s="18">
        <f t="shared" ref="H7:H14" si="1">IF(E7=0,"",F7/E7-1)</f>
        <v>-0.20637225827234362</v>
      </c>
      <c r="I7" s="22">
        <f>IF(D7=0,"N/A",F7/D7)</f>
        <v>9.4999947776451113E-2</v>
      </c>
    </row>
    <row r="8" spans="1:10">
      <c r="A8" s="1" t="s">
        <v>17</v>
      </c>
      <c r="B8" s="36" t="s">
        <v>71</v>
      </c>
      <c r="C8" s="29">
        <f>C49</f>
        <v>83278974</v>
      </c>
      <c r="D8" s="17">
        <f>D49</f>
        <v>79997500.069999993</v>
      </c>
      <c r="E8" s="29">
        <f>E49</f>
        <v>7867053</v>
      </c>
      <c r="F8" s="17">
        <f>F49</f>
        <v>7599777</v>
      </c>
      <c r="G8" s="17">
        <f t="shared" si="0"/>
        <v>-3281473.9300000072</v>
      </c>
      <c r="H8" s="18">
        <f t="shared" si="1"/>
        <v>-3.3974094238338082E-2</v>
      </c>
      <c r="I8" s="22">
        <f>IF(D8=0,"N/A",F8/D8)</f>
        <v>9.5000181172536488E-2</v>
      </c>
    </row>
    <row r="9" spans="1:10">
      <c r="A9" s="1" t="s">
        <v>19</v>
      </c>
      <c r="B9" s="36" t="s">
        <v>20</v>
      </c>
      <c r="C9" s="29">
        <f>C87</f>
        <v>113199249</v>
      </c>
      <c r="D9" s="17">
        <f>D87</f>
        <v>105632913</v>
      </c>
      <c r="E9" s="29">
        <f>E87</f>
        <v>13017914</v>
      </c>
      <c r="F9" s="17">
        <f>F87</f>
        <v>12147784</v>
      </c>
      <c r="G9" s="17">
        <f t="shared" si="0"/>
        <v>-7566336</v>
      </c>
      <c r="H9" s="18">
        <f t="shared" si="1"/>
        <v>-6.68409700663255E-2</v>
      </c>
      <c r="I9" s="22">
        <f>IF(D9=0,"N/A",F9/D9)</f>
        <v>0.11499999058058732</v>
      </c>
    </row>
    <row r="10" spans="1:10">
      <c r="B10" s="1" t="s">
        <v>23</v>
      </c>
      <c r="C10" s="29">
        <f>'MINERAL VALUE DETAIL'!X47</f>
        <v>3202788</v>
      </c>
      <c r="D10" s="279">
        <f>'STATE ASSESSED'!C20</f>
        <v>3228228</v>
      </c>
      <c r="E10" s="29">
        <f>C10</f>
        <v>3202788</v>
      </c>
      <c r="F10" s="279">
        <f>D10</f>
        <v>3228228</v>
      </c>
      <c r="G10" s="17">
        <f t="shared" si="0"/>
        <v>25440</v>
      </c>
      <c r="H10" s="18">
        <f t="shared" si="1"/>
        <v>7.9430795919055441E-3</v>
      </c>
      <c r="I10" s="22">
        <f>IF(D10=0,"N/A",F10/D10)</f>
        <v>1</v>
      </c>
    </row>
    <row r="11" spans="1:10">
      <c r="B11" s="1" t="s">
        <v>66</v>
      </c>
      <c r="C11" s="280">
        <f>'STATE ASSESSED'!E20</f>
        <v>794317689</v>
      </c>
      <c r="D11" s="279">
        <f>'STATE ASSESSED'!F20</f>
        <v>778803287</v>
      </c>
      <c r="E11" s="29">
        <f>'STATE ASSESSED'!H20</f>
        <v>91123890</v>
      </c>
      <c r="F11" s="279">
        <f>'STATE ASSESSED'!I20</f>
        <v>89270865</v>
      </c>
      <c r="G11" s="17">
        <f t="shared" si="0"/>
        <v>-15514402</v>
      </c>
      <c r="H11" s="18">
        <f>IF(E11=0,"",F11/E11-1)</f>
        <v>-2.0335227128692623E-2</v>
      </c>
      <c r="I11" s="22">
        <f>F11/D11</f>
        <v>0.11462569109572851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1638925689</v>
      </c>
      <c r="D13" s="15">
        <f>SUM(D6:D9)</f>
        <v>1349429236.5399997</v>
      </c>
      <c r="E13" s="15">
        <f>SUM(E6:E9)</f>
        <v>155788187</v>
      </c>
      <c r="F13" s="15">
        <f>SUM(F6:F9)</f>
        <v>130308421</v>
      </c>
      <c r="G13" s="15">
        <f>SUM(G6:G9)</f>
        <v>-289496452.4600001</v>
      </c>
      <c r="H13" s="19">
        <f t="shared" si="1"/>
        <v>-0.16355390283860227</v>
      </c>
      <c r="I13" s="21"/>
    </row>
    <row r="14" spans="1:10">
      <c r="B14" s="12" t="s">
        <v>74</v>
      </c>
      <c r="C14" s="16">
        <f>SUM(C10:C11)</f>
        <v>797520477</v>
      </c>
      <c r="D14" s="16">
        <f>SUM(D10:D11)</f>
        <v>782031515</v>
      </c>
      <c r="E14" s="16">
        <f>SUM(E10:E11)</f>
        <v>94326678</v>
      </c>
      <c r="F14" s="16">
        <f>SUM(F10:F11)</f>
        <v>92499093</v>
      </c>
      <c r="G14" s="16">
        <f>SUM(G10:G11)</f>
        <v>-15488962</v>
      </c>
      <c r="H14" s="20">
        <f t="shared" si="1"/>
        <v>-1.9375059513916049E-2</v>
      </c>
      <c r="I14" s="21"/>
    </row>
    <row r="15" spans="1:10">
      <c r="B15" s="7" t="s">
        <v>72</v>
      </c>
      <c r="C15" s="15">
        <f>SUM(C13:C14)</f>
        <v>2436446166</v>
      </c>
      <c r="D15" s="15">
        <f>SUM(D13:D14)</f>
        <v>2131460751.5399997</v>
      </c>
      <c r="E15" s="15">
        <f>SUM(E13:E14)</f>
        <v>250114865</v>
      </c>
      <c r="F15" s="15">
        <f>SUM(F13:F14)</f>
        <v>222807514</v>
      </c>
      <c r="G15" s="15">
        <f>SUM(G13:G14)</f>
        <v>-304985414.4600001</v>
      </c>
      <c r="H15" s="19">
        <f>IF(E15=0,"",F15/E15-1)</f>
        <v>-0.10917924050615702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161982465</v>
      </c>
      <c r="D22" s="3">
        <v>150523716</v>
      </c>
      <c r="E22" s="29">
        <v>15388361</v>
      </c>
      <c r="F22" s="3">
        <v>14299779</v>
      </c>
      <c r="G22" s="17">
        <f>D22-C22</f>
        <v>-11458749</v>
      </c>
      <c r="H22" s="18">
        <f>IF(E22=0,"",F22/E22-1)</f>
        <v>-7.0740607138083167E-2</v>
      </c>
      <c r="I22" s="22">
        <f>IF(D22=0,"N/A",F22/D22)</f>
        <v>9.5000172597386578E-2</v>
      </c>
    </row>
    <row r="23" spans="1:9">
      <c r="A23" s="1">
        <v>120</v>
      </c>
      <c r="B23" s="36" t="s">
        <v>76</v>
      </c>
      <c r="C23" s="29">
        <v>28134981</v>
      </c>
      <c r="D23" s="3">
        <v>26256370</v>
      </c>
      <c r="E23" s="29">
        <v>2672816</v>
      </c>
      <c r="F23" s="3">
        <v>2494359</v>
      </c>
      <c r="G23" s="17">
        <f>D23-C23</f>
        <v>-1878611</v>
      </c>
      <c r="H23" s="18">
        <f>IF(E23=0,"",F23/E23-1)</f>
        <v>-6.6767409354029583E-2</v>
      </c>
      <c r="I23" s="22">
        <f>IF(D23=0,"N/A",F23/D23)</f>
        <v>9.5000146631084192E-2</v>
      </c>
    </row>
    <row r="24" spans="1:9">
      <c r="A24" s="28">
        <v>130</v>
      </c>
      <c r="B24" s="37" t="s">
        <v>77</v>
      </c>
      <c r="C24" s="30">
        <v>64916878</v>
      </c>
      <c r="D24" s="4">
        <v>62442545</v>
      </c>
      <c r="E24" s="30">
        <v>6167119</v>
      </c>
      <c r="F24" s="4">
        <v>5932032</v>
      </c>
      <c r="G24" s="26">
        <f>D24-C24</f>
        <v>-2474333</v>
      </c>
      <c r="H24" s="23">
        <f>IF(E24=0,"",F24/E24-1)</f>
        <v>-3.8119420105238722E-2</v>
      </c>
      <c r="I24" s="24">
        <f>IF(D24=0,"N/A",F24/D24)</f>
        <v>9.4999843456092317E-2</v>
      </c>
    </row>
    <row r="25" spans="1:9">
      <c r="A25" s="7" t="s">
        <v>15</v>
      </c>
      <c r="B25" s="7" t="s">
        <v>16</v>
      </c>
      <c r="C25" s="15">
        <f>SUM(C22:C24)</f>
        <v>255034324</v>
      </c>
      <c r="D25" s="15">
        <f>SUM(D22:D24)</f>
        <v>239222631</v>
      </c>
      <c r="E25" s="15">
        <f>SUM(E22:E24)</f>
        <v>24228296</v>
      </c>
      <c r="F25" s="15">
        <f>SUM(F22:F24)</f>
        <v>22726170</v>
      </c>
      <c r="G25" s="15">
        <f>SUM(G22:G24)</f>
        <v>-15811693</v>
      </c>
      <c r="H25" s="19">
        <f>IF(E25=0,"",F25/E25-1)</f>
        <v>-6.1998829798017963E-2</v>
      </c>
      <c r="I25" s="25">
        <f>IF(D25=0,"N/A",F25/D25)</f>
        <v>9.5000083834041599E-2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69605.337</v>
      </c>
      <c r="D29" s="3">
        <v>67924.281999999992</v>
      </c>
      <c r="E29" s="31">
        <v>1022.1528737771162</v>
      </c>
      <c r="F29" s="27">
        <f>IF(D29&lt;&gt;0,D22/D29,0)</f>
        <v>2216.0516323161137</v>
      </c>
      <c r="G29" s="17">
        <f>D29-C29</f>
        <v>-1681.0550000000076</v>
      </c>
      <c r="H29" s="27">
        <f>F29-E29</f>
        <v>1193.8987585389975</v>
      </c>
      <c r="I29" s="2"/>
    </row>
    <row r="30" spans="1:9">
      <c r="A30" s="1">
        <v>120</v>
      </c>
      <c r="B30" s="36" t="s">
        <v>76</v>
      </c>
      <c r="C30" s="29">
        <v>71666.990000000005</v>
      </c>
      <c r="D30" s="3">
        <v>68935.952999999994</v>
      </c>
      <c r="E30" s="31">
        <v>281.4873046086405</v>
      </c>
      <c r="F30" s="27">
        <f>IF(D30&lt;&gt;0,D23/D30,0)</f>
        <v>380.88064148471267</v>
      </c>
      <c r="G30" s="17">
        <f>D30-C30</f>
        <v>-2731.0370000000112</v>
      </c>
      <c r="H30" s="27">
        <f>F30-E30</f>
        <v>99.393336876072169</v>
      </c>
      <c r="I30" s="2"/>
    </row>
    <row r="31" spans="1:9">
      <c r="A31" s="1">
        <v>130</v>
      </c>
      <c r="B31" s="36" t="s">
        <v>77</v>
      </c>
      <c r="C31" s="29">
        <v>846730.99670000002</v>
      </c>
      <c r="D31" s="3">
        <v>850958.38569999987</v>
      </c>
      <c r="E31" s="31">
        <v>46.998949328544001</v>
      </c>
      <c r="F31" s="27">
        <f>IF(D31&lt;&gt;0,D24/D31,0)</f>
        <v>73.379081808606486</v>
      </c>
      <c r="G31" s="17">
        <f>D31-C31</f>
        <v>4227.3889999998501</v>
      </c>
      <c r="H31" s="27">
        <f>F31-E31</f>
        <v>26.380132480062485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134870212</v>
      </c>
      <c r="D38" s="3">
        <v>122383537.22</v>
      </c>
      <c r="E38" s="29">
        <v>12812653</v>
      </c>
      <c r="F38" s="3">
        <v>11626351</v>
      </c>
      <c r="G38" s="17">
        <f>D38-C38</f>
        <v>-12486674.780000001</v>
      </c>
      <c r="H38" s="18">
        <f>IF(E38=0,"",F38/E38-1)</f>
        <v>-9.2588318750222887E-2</v>
      </c>
      <c r="I38" s="22">
        <f>IF(D38=0,"N/A",F38/D38)</f>
        <v>9.4999305168800216E-2</v>
      </c>
    </row>
    <row r="39" spans="1:9">
      <c r="A39" s="1">
        <v>300</v>
      </c>
      <c r="B39" s="36" t="s">
        <v>64</v>
      </c>
      <c r="C39" s="29">
        <v>937447781</v>
      </c>
      <c r="D39" s="3">
        <v>682306367.27999985</v>
      </c>
      <c r="E39" s="29">
        <v>86928234</v>
      </c>
      <c r="F39" s="3">
        <v>64819143</v>
      </c>
      <c r="G39" s="17">
        <f>D39-C39</f>
        <v>-255141413.72000015</v>
      </c>
      <c r="H39" s="18">
        <f>IF(E39=0,"",F39/E39-1)</f>
        <v>-0.25433728470775097</v>
      </c>
      <c r="I39" s="22">
        <f>IF(D39=0,"N/A",F39/D39)</f>
        <v>9.5000055852329457E-2</v>
      </c>
    </row>
    <row r="40" spans="1:9">
      <c r="A40" s="1">
        <v>400</v>
      </c>
      <c r="B40" s="36" t="s">
        <v>62</v>
      </c>
      <c r="C40" s="29">
        <v>12706407</v>
      </c>
      <c r="D40" s="3">
        <v>15527711.49</v>
      </c>
      <c r="E40" s="29">
        <v>1207114</v>
      </c>
      <c r="F40" s="3">
        <v>1475140</v>
      </c>
      <c r="G40" s="17">
        <f>D40-C40</f>
        <v>2821304.49</v>
      </c>
      <c r="H40" s="18">
        <f>IF(E40=0,"",F40/E40-1)</f>
        <v>0.22203868068798815</v>
      </c>
      <c r="I40" s="22">
        <f>IF(D40=0,"N/A",F40/D40)</f>
        <v>9.5000477111517989E-2</v>
      </c>
    </row>
    <row r="41" spans="1:9">
      <c r="A41" s="28">
        <v>500</v>
      </c>
      <c r="B41" s="37" t="s">
        <v>63</v>
      </c>
      <c r="C41" s="30">
        <v>102388742</v>
      </c>
      <c r="D41" s="4">
        <v>104358576.48</v>
      </c>
      <c r="E41" s="30">
        <v>9726923</v>
      </c>
      <c r="F41" s="4">
        <v>9914056</v>
      </c>
      <c r="G41" s="26">
        <f>D41-C41</f>
        <v>1969834.4800000042</v>
      </c>
      <c r="H41" s="23">
        <f>IF(E41=0,"",F41/E41-1)</f>
        <v>1.9238663655505528E-2</v>
      </c>
      <c r="I41" s="24">
        <f>IF(D41=0,"N/A",F41/D41)</f>
        <v>9.4999916004986876E-2</v>
      </c>
    </row>
    <row r="42" spans="1:9">
      <c r="A42" s="7" t="s">
        <v>14</v>
      </c>
      <c r="B42" s="7" t="s">
        <v>69</v>
      </c>
      <c r="C42" s="15">
        <f>SUM(C38:C41)</f>
        <v>1187413142</v>
      </c>
      <c r="D42" s="15">
        <f>SUM(D38:D41)</f>
        <v>924576192.46999991</v>
      </c>
      <c r="E42" s="15">
        <f>SUM(E38:E41)</f>
        <v>110674924</v>
      </c>
      <c r="F42" s="15">
        <f>SUM(F38:F41)</f>
        <v>87834690</v>
      </c>
      <c r="G42" s="15">
        <f>SUM(G38:G41)</f>
        <v>-262836949.53000015</v>
      </c>
      <c r="H42" s="19">
        <f>IF(E42=0,"",F42/E42-1)</f>
        <v>-0.20637225827234362</v>
      </c>
      <c r="I42" s="25">
        <f>IF(D42=0,"N/A",F42/D42)</f>
        <v>9.4999947776451113E-2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26177651</v>
      </c>
      <c r="D47" s="3">
        <v>19243461.07</v>
      </c>
      <c r="E47" s="29">
        <v>2442424</v>
      </c>
      <c r="F47" s="3">
        <v>1828132</v>
      </c>
      <c r="G47" s="17">
        <f>D47-C47</f>
        <v>-6934189.9299999997</v>
      </c>
      <c r="H47" s="18">
        <f>IF(E47=0,"",F47/E47-1)</f>
        <v>-0.25150915647733563</v>
      </c>
      <c r="I47" s="22">
        <f>IF(D47=0,"N/A",F47/D47)</f>
        <v>9.5000166204509073E-2</v>
      </c>
    </row>
    <row r="48" spans="1:9">
      <c r="A48" s="28">
        <v>730</v>
      </c>
      <c r="B48" s="37" t="s">
        <v>67</v>
      </c>
      <c r="C48" s="30">
        <v>57101323</v>
      </c>
      <c r="D48" s="4">
        <v>60754039</v>
      </c>
      <c r="E48" s="30">
        <v>5424629</v>
      </c>
      <c r="F48" s="4">
        <v>5771645</v>
      </c>
      <c r="G48" s="26">
        <f>D48-C48</f>
        <v>3652716</v>
      </c>
      <c r="H48" s="23">
        <f>IF(E48=0,"",F48/E48-1)</f>
        <v>6.397045770319032E-2</v>
      </c>
      <c r="I48" s="24">
        <f>IF(D48=0,"N/A",F48/D48)</f>
        <v>9.5000185913565349E-2</v>
      </c>
    </row>
    <row r="49" spans="1:9">
      <c r="A49" s="7" t="s">
        <v>17</v>
      </c>
      <c r="B49" s="7" t="s">
        <v>68</v>
      </c>
      <c r="C49" s="15">
        <f>SUM(C47:C48)</f>
        <v>83278974</v>
      </c>
      <c r="D49" s="15">
        <f>SUM(D47:D48)</f>
        <v>79997500.069999993</v>
      </c>
      <c r="E49" s="15">
        <f>SUM(E47:E48)</f>
        <v>7867053</v>
      </c>
      <c r="F49" s="15">
        <f>SUM(F47:F48)</f>
        <v>7599777</v>
      </c>
      <c r="G49" s="15">
        <f>SUM(G47:G48)</f>
        <v>-3281473.9299999997</v>
      </c>
      <c r="H49" s="19">
        <f>IF(E49=0,"",F49/E49-1)</f>
        <v>-3.3974094238338082E-2</v>
      </c>
      <c r="I49" s="25">
        <f>IF(D49=0,"N/A",F49/D49)</f>
        <v>9.5000181172536488E-2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145908</v>
      </c>
      <c r="D56" s="3">
        <v>144062</v>
      </c>
      <c r="E56" s="29">
        <v>16780</v>
      </c>
      <c r="F56" s="3">
        <v>16567</v>
      </c>
      <c r="G56" s="17">
        <f>D56-C56</f>
        <v>-1846</v>
      </c>
      <c r="H56" s="18">
        <f t="shared" ref="H56:H87" si="2">IF(E56=0,"",F56/E56-1)</f>
        <v>-1.2693682955899899E-2</v>
      </c>
      <c r="I56" s="22">
        <f t="shared" ref="I56:I87" si="3">IF(D56=0,"N/A",F56/D56)</f>
        <v>0.11499909761075093</v>
      </c>
    </row>
    <row r="57" spans="1:9">
      <c r="A57" s="1">
        <v>502</v>
      </c>
      <c r="B57" s="1" t="s">
        <v>28</v>
      </c>
      <c r="C57" s="29">
        <v>0</v>
      </c>
      <c r="D57" s="3">
        <v>0</v>
      </c>
      <c r="E57" s="29">
        <v>0</v>
      </c>
      <c r="F57" s="3">
        <v>0</v>
      </c>
      <c r="G57" s="17">
        <f t="shared" ref="G57:G86" si="4">D57-C57</f>
        <v>0</v>
      </c>
      <c r="H57" s="18" t="str">
        <f t="shared" si="2"/>
        <v/>
      </c>
      <c r="I57" s="22" t="str">
        <f t="shared" si="3"/>
        <v>N/A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">
        <v>0</v>
      </c>
      <c r="E59" s="29">
        <v>0</v>
      </c>
      <c r="F59" s="3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0</v>
      </c>
      <c r="D62" s="3">
        <v>0</v>
      </c>
      <c r="E62" s="29">
        <v>0</v>
      </c>
      <c r="F62" s="3">
        <v>0</v>
      </c>
      <c r="G62" s="17">
        <f t="shared" si="4"/>
        <v>0</v>
      </c>
      <c r="H62" s="18" t="str">
        <f t="shared" si="2"/>
        <v/>
      </c>
      <c r="I62" s="22" t="str">
        <f t="shared" si="3"/>
        <v>N/A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">
        <v>0</v>
      </c>
      <c r="E64" s="29">
        <v>0</v>
      </c>
      <c r="F64" s="3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0</v>
      </c>
      <c r="D65" s="3">
        <v>0</v>
      </c>
      <c r="E65" s="29">
        <v>0</v>
      </c>
      <c r="F65" s="3">
        <v>0</v>
      </c>
      <c r="G65" s="17">
        <f t="shared" si="4"/>
        <v>0</v>
      </c>
      <c r="H65" s="18" t="str">
        <f t="shared" si="2"/>
        <v/>
      </c>
      <c r="I65" s="22" t="str">
        <f t="shared" si="3"/>
        <v>N/A</v>
      </c>
    </row>
    <row r="66" spans="1:9">
      <c r="A66" s="1">
        <v>511</v>
      </c>
      <c r="B66" s="1" t="s">
        <v>36</v>
      </c>
      <c r="C66" s="29">
        <v>0</v>
      </c>
      <c r="D66" s="3">
        <v>0</v>
      </c>
      <c r="E66" s="29">
        <v>0</v>
      </c>
      <c r="F66" s="3">
        <v>0</v>
      </c>
      <c r="G66" s="17">
        <f t="shared" si="4"/>
        <v>0</v>
      </c>
      <c r="H66" s="18" t="str">
        <f t="shared" si="2"/>
        <v/>
      </c>
      <c r="I66" s="22" t="str">
        <f t="shared" si="3"/>
        <v>N/A</v>
      </c>
    </row>
    <row r="67" spans="1:9">
      <c r="A67" s="1">
        <v>512</v>
      </c>
      <c r="B67" s="1" t="s">
        <v>37</v>
      </c>
      <c r="C67" s="29">
        <v>1495584</v>
      </c>
      <c r="D67" s="3">
        <v>1353125</v>
      </c>
      <c r="E67" s="29">
        <v>171992</v>
      </c>
      <c r="F67" s="3">
        <v>155609</v>
      </c>
      <c r="G67" s="17">
        <f t="shared" si="4"/>
        <v>-142459</v>
      </c>
      <c r="H67" s="18">
        <f t="shared" si="2"/>
        <v>-9.5254430438625026E-2</v>
      </c>
      <c r="I67" s="22">
        <f t="shared" si="3"/>
        <v>0.11499972286374134</v>
      </c>
    </row>
    <row r="68" spans="1:9">
      <c r="A68" s="1">
        <v>513</v>
      </c>
      <c r="B68" s="1" t="s">
        <v>38</v>
      </c>
      <c r="C68" s="29">
        <v>0</v>
      </c>
      <c r="D68" s="3">
        <v>0</v>
      </c>
      <c r="E68" s="29">
        <v>0</v>
      </c>
      <c r="F68" s="3">
        <v>0</v>
      </c>
      <c r="G68" s="17">
        <f t="shared" si="4"/>
        <v>0</v>
      </c>
      <c r="H68" s="18" t="str">
        <f t="shared" si="2"/>
        <v/>
      </c>
      <c r="I68" s="22" t="str">
        <f t="shared" si="3"/>
        <v>N/A</v>
      </c>
    </row>
    <row r="69" spans="1:9">
      <c r="A69" s="1">
        <v>514</v>
      </c>
      <c r="B69" s="1" t="s">
        <v>39</v>
      </c>
      <c r="C69" s="29">
        <v>0</v>
      </c>
      <c r="D69" s="3">
        <v>0</v>
      </c>
      <c r="E69" s="29">
        <v>0</v>
      </c>
      <c r="F69" s="3">
        <v>0</v>
      </c>
      <c r="G69" s="17">
        <f t="shared" si="4"/>
        <v>0</v>
      </c>
      <c r="H69" s="18" t="str">
        <f t="shared" si="2"/>
        <v/>
      </c>
      <c r="I69" s="22" t="str">
        <f t="shared" si="3"/>
        <v>N/A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4"/>
        <v>0</v>
      </c>
      <c r="H70" s="18" t="str">
        <f t="shared" si="2"/>
        <v/>
      </c>
      <c r="I70" s="22" t="str">
        <f t="shared" si="3"/>
        <v>N/A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4"/>
        <v>0</v>
      </c>
      <c r="H72" s="18" t="str">
        <f t="shared" si="2"/>
        <v/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247408</v>
      </c>
      <c r="D73" s="3">
        <v>217132</v>
      </c>
      <c r="E73" s="29">
        <v>28452</v>
      </c>
      <c r="F73" s="3">
        <v>24970</v>
      </c>
      <c r="G73" s="17">
        <f t="shared" si="4"/>
        <v>-30276</v>
      </c>
      <c r="H73" s="18">
        <f t="shared" si="2"/>
        <v>-0.12238155489947977</v>
      </c>
      <c r="I73" s="22">
        <f t="shared" si="3"/>
        <v>0.11499917101118214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108520196</v>
      </c>
      <c r="D77" s="3">
        <v>101227889</v>
      </c>
      <c r="E77" s="29">
        <v>12479822</v>
      </c>
      <c r="F77" s="3">
        <v>11641207</v>
      </c>
      <c r="G77" s="17">
        <f t="shared" si="4"/>
        <v>-7292307</v>
      </c>
      <c r="H77" s="18">
        <f t="shared" si="2"/>
        <v>-6.719767317194103E-2</v>
      </c>
      <c r="I77" s="22">
        <f t="shared" si="3"/>
        <v>0.11499999767850538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16847</v>
      </c>
      <c r="D80" s="3">
        <v>63959</v>
      </c>
      <c r="E80" s="29">
        <v>1937</v>
      </c>
      <c r="F80" s="3">
        <v>7355</v>
      </c>
      <c r="G80" s="17">
        <f t="shared" si="4"/>
        <v>47112</v>
      </c>
      <c r="H80" s="18">
        <f t="shared" si="2"/>
        <v>2.7971089313371191</v>
      </c>
      <c r="I80" s="22">
        <f t="shared" si="3"/>
        <v>0.11499554402038806</v>
      </c>
    </row>
    <row r="81" spans="1:9">
      <c r="A81" s="1">
        <v>526</v>
      </c>
      <c r="B81" s="1" t="s">
        <v>47</v>
      </c>
      <c r="C81" s="29">
        <v>175396</v>
      </c>
      <c r="D81" s="3">
        <v>0</v>
      </c>
      <c r="E81" s="29">
        <v>20171</v>
      </c>
      <c r="F81" s="3">
        <v>0</v>
      </c>
      <c r="G81" s="17">
        <f t="shared" si="4"/>
        <v>-175396</v>
      </c>
      <c r="H81" s="18">
        <f t="shared" si="2"/>
        <v>-1</v>
      </c>
      <c r="I81" s="22" t="str">
        <f t="shared" si="3"/>
        <v>N/A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2320873</v>
      </c>
      <c r="D83" s="3">
        <v>2281237</v>
      </c>
      <c r="E83" s="29">
        <v>266901</v>
      </c>
      <c r="F83" s="3">
        <v>262343</v>
      </c>
      <c r="G83" s="17">
        <f t="shared" si="4"/>
        <v>-39636</v>
      </c>
      <c r="H83" s="18">
        <f t="shared" si="2"/>
        <v>-1.7077493152891865E-2</v>
      </c>
      <c r="I83" s="22">
        <f t="shared" si="3"/>
        <v>0.11500032657720351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277037</v>
      </c>
      <c r="D85" s="3">
        <v>345509</v>
      </c>
      <c r="E85" s="29">
        <v>31859</v>
      </c>
      <c r="F85" s="3">
        <v>39733</v>
      </c>
      <c r="G85" s="17">
        <f t="shared" si="4"/>
        <v>68472</v>
      </c>
      <c r="H85" s="18">
        <f t="shared" si="2"/>
        <v>0.24715151134687208</v>
      </c>
      <c r="I85" s="22">
        <f t="shared" si="3"/>
        <v>0.11499845155987254</v>
      </c>
    </row>
    <row r="86" spans="1:9">
      <c r="A86" s="28">
        <v>532</v>
      </c>
      <c r="B86" s="28" t="s">
        <v>52</v>
      </c>
      <c r="C86" s="30">
        <v>0</v>
      </c>
      <c r="D86" s="4">
        <v>0</v>
      </c>
      <c r="E86" s="30">
        <v>0</v>
      </c>
      <c r="F86" s="4">
        <v>0</v>
      </c>
      <c r="G86" s="26">
        <f t="shared" si="4"/>
        <v>0</v>
      </c>
      <c r="H86" s="23" t="str">
        <f t="shared" si="2"/>
        <v/>
      </c>
      <c r="I86" s="24" t="str">
        <f t="shared" si="3"/>
        <v>N/A</v>
      </c>
    </row>
    <row r="87" spans="1:9">
      <c r="A87" s="7" t="s">
        <v>19</v>
      </c>
      <c r="B87" s="7" t="s">
        <v>26</v>
      </c>
      <c r="C87" s="15">
        <f>SUM(C56:C85)</f>
        <v>113199249</v>
      </c>
      <c r="D87" s="15">
        <f>SUM(D56:D85)</f>
        <v>105632913</v>
      </c>
      <c r="E87" s="15">
        <f>SUM(E56:E85)</f>
        <v>13017914</v>
      </c>
      <c r="F87" s="15">
        <f>SUM(F56:F85)</f>
        <v>12147784</v>
      </c>
      <c r="G87" s="15">
        <f>SUM(G56:G85)</f>
        <v>-7566336</v>
      </c>
      <c r="H87" s="19">
        <f t="shared" si="2"/>
        <v>-6.68409700663255E-2</v>
      </c>
      <c r="I87" s="25">
        <f t="shared" si="3"/>
        <v>0.11499999058058732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4" tint="0.39997558519241921"/>
  </sheetPr>
  <dimension ref="A1:J87"/>
  <sheetViews>
    <sheetView workbookViewId="0">
      <selection activeCell="F56" sqref="F56:F86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"SHERIDAN COUNTY "&amp;D3</f>
        <v>SHERIDAN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261719926</v>
      </c>
      <c r="D6" s="17">
        <f>D25</f>
        <v>249600556.06</v>
      </c>
      <c r="E6" s="29">
        <f>E25</f>
        <v>24863127</v>
      </c>
      <c r="F6" s="17">
        <f>F25</f>
        <v>23712145</v>
      </c>
      <c r="G6" s="17">
        <f t="shared" ref="G6:G11" si="0">D6-C6</f>
        <v>-12119369.939999998</v>
      </c>
      <c r="H6" s="18">
        <f>IF(E6=0,"",F6/E6-1)</f>
        <v>-4.62927289877898E-2</v>
      </c>
      <c r="I6" s="22">
        <f>IF(D6=0,"N/A",F6/D6)</f>
        <v>9.5000369287238193E-2</v>
      </c>
    </row>
    <row r="7" spans="1:10">
      <c r="A7" s="1" t="s">
        <v>14</v>
      </c>
      <c r="B7" s="36" t="s">
        <v>70</v>
      </c>
      <c r="C7" s="29">
        <f>C42</f>
        <v>6961027460</v>
      </c>
      <c r="D7" s="17">
        <f>D42</f>
        <v>5705936159.9099998</v>
      </c>
      <c r="E7" s="29">
        <f>E42</f>
        <v>661298001</v>
      </c>
      <c r="F7" s="17">
        <f>F42</f>
        <v>542064462</v>
      </c>
      <c r="G7" s="17">
        <f t="shared" si="0"/>
        <v>-1255091300.0900002</v>
      </c>
      <c r="H7" s="18">
        <f t="shared" ref="H7:H14" si="1">IF(E7=0,"",F7/E7-1)</f>
        <v>-0.18030228251060443</v>
      </c>
      <c r="I7" s="22">
        <f>IF(D7=0,"N/A",F7/D7)</f>
        <v>9.5000092326401012E-2</v>
      </c>
    </row>
    <row r="8" spans="1:10">
      <c r="A8" s="1" t="s">
        <v>17</v>
      </c>
      <c r="B8" s="36" t="s">
        <v>71</v>
      </c>
      <c r="C8" s="29">
        <f>C49</f>
        <v>160549465.72</v>
      </c>
      <c r="D8" s="17">
        <f>D49</f>
        <v>167816595.91999999</v>
      </c>
      <c r="E8" s="29">
        <f>E49</f>
        <v>15252200</v>
      </c>
      <c r="F8" s="17">
        <f>F49</f>
        <v>15942582</v>
      </c>
      <c r="G8" s="17">
        <f t="shared" si="0"/>
        <v>7267130.1999999881</v>
      </c>
      <c r="H8" s="18">
        <f t="shared" si="1"/>
        <v>4.526442087043181E-2</v>
      </c>
      <c r="I8" s="22">
        <f>IF(D8=0,"N/A",F8/D8)</f>
        <v>9.5000032104095383E-2</v>
      </c>
    </row>
    <row r="9" spans="1:10">
      <c r="A9" s="1" t="s">
        <v>19</v>
      </c>
      <c r="B9" s="36" t="s">
        <v>20</v>
      </c>
      <c r="C9" s="29">
        <f>C87</f>
        <v>117738381</v>
      </c>
      <c r="D9" s="17">
        <f>D87</f>
        <v>122208589</v>
      </c>
      <c r="E9" s="29">
        <f>E87</f>
        <v>13539916</v>
      </c>
      <c r="F9" s="17">
        <f>F87</f>
        <v>14053991</v>
      </c>
      <c r="G9" s="17">
        <f t="shared" si="0"/>
        <v>4470208</v>
      </c>
      <c r="H9" s="18">
        <f t="shared" si="1"/>
        <v>3.7967369960050013E-2</v>
      </c>
      <c r="I9" s="22">
        <f>IF(D9=0,"N/A",F9/D9)</f>
        <v>0.11500002671661645</v>
      </c>
    </row>
    <row r="10" spans="1:10">
      <c r="B10" s="1" t="s">
        <v>23</v>
      </c>
      <c r="C10" s="29">
        <f>'MINERAL VALUE DETAIL'!X48</f>
        <v>2352703</v>
      </c>
      <c r="D10" s="279">
        <f>'STATE ASSESSED'!C21</f>
        <v>1695844</v>
      </c>
      <c r="E10" s="29">
        <f>C10</f>
        <v>2352703</v>
      </c>
      <c r="F10" s="279">
        <f>D10</f>
        <v>1695844</v>
      </c>
      <c r="G10" s="17">
        <f t="shared" si="0"/>
        <v>-656859</v>
      </c>
      <c r="H10" s="18">
        <f t="shared" si="1"/>
        <v>-0.27919333634547161</v>
      </c>
      <c r="I10" s="22">
        <f>IF(D10=0,"N/A",F10/D10)</f>
        <v>1</v>
      </c>
    </row>
    <row r="11" spans="1:10">
      <c r="B11" s="1" t="s">
        <v>66</v>
      </c>
      <c r="C11" s="280">
        <f>'STATE ASSESSED'!E21</f>
        <v>245227262</v>
      </c>
      <c r="D11" s="279">
        <f>'STATE ASSESSED'!F21</f>
        <v>226685735</v>
      </c>
      <c r="E11" s="29">
        <f>'STATE ASSESSED'!H21</f>
        <v>27671547</v>
      </c>
      <c r="F11" s="279">
        <f>'STATE ASSESSED'!I21</f>
        <v>25406857</v>
      </c>
      <c r="G11" s="17">
        <f t="shared" si="0"/>
        <v>-18541527</v>
      </c>
      <c r="H11" s="18">
        <f>IF(E11=0,"",F11/E11-1)</f>
        <v>-8.1841828358927726E-2</v>
      </c>
      <c r="I11" s="22">
        <f>F11/D11</f>
        <v>0.11207964629975503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7501035232.7200003</v>
      </c>
      <c r="D13" s="15">
        <f>SUM(D6:D9)</f>
        <v>6245561900.8900003</v>
      </c>
      <c r="E13" s="15">
        <f>SUM(E6:E9)</f>
        <v>714953244</v>
      </c>
      <c r="F13" s="15">
        <f>SUM(F6:F9)</f>
        <v>595773180</v>
      </c>
      <c r="G13" s="15">
        <f>SUM(G6:G9)</f>
        <v>-1255473331.8300002</v>
      </c>
      <c r="H13" s="19">
        <f t="shared" si="1"/>
        <v>-0.16669630496844068</v>
      </c>
      <c r="I13" s="21"/>
    </row>
    <row r="14" spans="1:10">
      <c r="B14" s="12" t="s">
        <v>74</v>
      </c>
      <c r="C14" s="16">
        <f>SUM(C10:C11)</f>
        <v>247579965</v>
      </c>
      <c r="D14" s="16">
        <f>SUM(D10:D11)</f>
        <v>228381579</v>
      </c>
      <c r="E14" s="16">
        <f>SUM(E10:E11)</f>
        <v>30024250</v>
      </c>
      <c r="F14" s="16">
        <f>SUM(F10:F11)</f>
        <v>27102701</v>
      </c>
      <c r="G14" s="16">
        <f>SUM(G10:G11)</f>
        <v>-19198386</v>
      </c>
      <c r="H14" s="20">
        <f t="shared" si="1"/>
        <v>-9.7306310732158119E-2</v>
      </c>
      <c r="I14" s="21"/>
    </row>
    <row r="15" spans="1:10">
      <c r="B15" s="7" t="s">
        <v>72</v>
      </c>
      <c r="C15" s="15">
        <f>SUM(C13:C14)</f>
        <v>7748615197.7200003</v>
      </c>
      <c r="D15" s="15">
        <f>SUM(D13:D14)</f>
        <v>6473943479.8900003</v>
      </c>
      <c r="E15" s="15">
        <f>SUM(E13:E14)</f>
        <v>744977494</v>
      </c>
      <c r="F15" s="15">
        <f>SUM(F13:F14)</f>
        <v>622875881</v>
      </c>
      <c r="G15" s="15">
        <f>SUM(G13:G14)</f>
        <v>-1274671717.8300002</v>
      </c>
      <c r="H15" s="19">
        <f>IF(E15=0,"",F15/E15-1)</f>
        <v>-0.16389973386229573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147627880</v>
      </c>
      <c r="D22" s="3">
        <v>139561752</v>
      </c>
      <c r="E22" s="29">
        <v>14024623</v>
      </c>
      <c r="F22" s="3">
        <v>13258348</v>
      </c>
      <c r="G22" s="17">
        <f>D22-C22</f>
        <v>-8066128</v>
      </c>
      <c r="H22" s="18">
        <f>IF(E22=0,"",F22/E22-1)</f>
        <v>-5.4637832332462666E-2</v>
      </c>
      <c r="I22" s="22">
        <f>IF(D22=0,"N/A",F22/D22)</f>
        <v>9.4999867872108679E-2</v>
      </c>
    </row>
    <row r="23" spans="1:9">
      <c r="A23" s="1">
        <v>120</v>
      </c>
      <c r="B23" s="36" t="s">
        <v>76</v>
      </c>
      <c r="C23" s="29">
        <v>9210117</v>
      </c>
      <c r="D23" s="3">
        <v>9202463</v>
      </c>
      <c r="E23" s="29">
        <v>874960</v>
      </c>
      <c r="F23" s="3">
        <v>874239</v>
      </c>
      <c r="G23" s="17">
        <f>D23-C23</f>
        <v>-7654</v>
      </c>
      <c r="H23" s="18">
        <f>IF(E23=0,"",F23/E23-1)</f>
        <v>-8.2403767029348707E-4</v>
      </c>
      <c r="I23" s="22">
        <f>IF(D23=0,"N/A",F23/D23)</f>
        <v>9.5000544962799638E-2</v>
      </c>
    </row>
    <row r="24" spans="1:9">
      <c r="A24" s="28">
        <v>130</v>
      </c>
      <c r="B24" s="37" t="s">
        <v>77</v>
      </c>
      <c r="C24" s="30">
        <v>104881929</v>
      </c>
      <c r="D24" s="4">
        <v>100836341.06</v>
      </c>
      <c r="E24" s="30">
        <v>9963544</v>
      </c>
      <c r="F24" s="4">
        <v>9579558</v>
      </c>
      <c r="G24" s="26">
        <f>D24-C24</f>
        <v>-4045587.9399999976</v>
      </c>
      <c r="H24" s="23">
        <f>IF(E24=0,"",F24/E24-1)</f>
        <v>-3.8539098136165184E-2</v>
      </c>
      <c r="I24" s="24">
        <f>IF(D24=0,"N/A",F24/D24)</f>
        <v>9.5001047234547484E-2</v>
      </c>
    </row>
    <row r="25" spans="1:9">
      <c r="A25" s="7" t="s">
        <v>15</v>
      </c>
      <c r="B25" s="7" t="s">
        <v>16</v>
      </c>
      <c r="C25" s="15">
        <f>SUM(C22:C24)</f>
        <v>261719926</v>
      </c>
      <c r="D25" s="15">
        <f>SUM(D22:D24)</f>
        <v>249600556.06</v>
      </c>
      <c r="E25" s="15">
        <f>SUM(E22:E24)</f>
        <v>24863127</v>
      </c>
      <c r="F25" s="15">
        <f>SUM(F22:F24)</f>
        <v>23712145</v>
      </c>
      <c r="G25" s="15">
        <f>SUM(G22:G24)</f>
        <v>-12119369.939999998</v>
      </c>
      <c r="H25" s="19">
        <f>IF(E25=0,"",F25/E25-1)</f>
        <v>-4.62927289877898E-2</v>
      </c>
      <c r="I25" s="25">
        <f>IF(D25=0,"N/A",F25/D25)</f>
        <v>9.5000369287238193E-2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59094.060005000007</v>
      </c>
      <c r="D29" s="3">
        <v>58209.207049000004</v>
      </c>
      <c r="E29" s="31">
        <v>1171.5052257130264</v>
      </c>
      <c r="F29" s="27">
        <f>IF(D29&lt;&gt;0,D22/D29,0)</f>
        <v>2397.5889567181034</v>
      </c>
      <c r="G29" s="17">
        <f>D29-C29</f>
        <v>-884.85295600000245</v>
      </c>
      <c r="H29" s="27">
        <f>F29-E29</f>
        <v>1226.083731005077</v>
      </c>
      <c r="I29" s="2"/>
    </row>
    <row r="30" spans="1:9">
      <c r="A30" s="1">
        <v>120</v>
      </c>
      <c r="B30" s="36" t="s">
        <v>76</v>
      </c>
      <c r="C30" s="29">
        <v>23608.85</v>
      </c>
      <c r="D30" s="3">
        <v>24340.76</v>
      </c>
      <c r="E30" s="31">
        <v>283.35782524271843</v>
      </c>
      <c r="F30" s="27">
        <f>IF(D30&lt;&gt;0,D23/D30,0)</f>
        <v>378.06802252682337</v>
      </c>
      <c r="G30" s="17">
        <f>D30-C30</f>
        <v>731.90999999999985</v>
      </c>
      <c r="H30" s="27">
        <f>F30-E30</f>
        <v>94.710197284104936</v>
      </c>
      <c r="I30" s="2"/>
    </row>
    <row r="31" spans="1:9">
      <c r="A31" s="1">
        <v>130</v>
      </c>
      <c r="B31" s="36" t="s">
        <v>77</v>
      </c>
      <c r="C31" s="29">
        <v>924811.410836</v>
      </c>
      <c r="D31" s="3">
        <v>919156.64290200011</v>
      </c>
      <c r="E31" s="31">
        <v>68.906278575495691</v>
      </c>
      <c r="F31" s="27">
        <f>IF(D31&lt;&gt;0,D24/D31,0)</f>
        <v>109.70528455480151</v>
      </c>
      <c r="G31" s="17">
        <f>D31-C31</f>
        <v>-5654.7679339998867</v>
      </c>
      <c r="H31" s="27">
        <f>F31-E31</f>
        <v>40.799005979305818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1850633464</v>
      </c>
      <c r="D38" s="3">
        <v>1470935392.3399999</v>
      </c>
      <c r="E38" s="29">
        <v>175810496</v>
      </c>
      <c r="F38" s="3">
        <v>139739309</v>
      </c>
      <c r="G38" s="17">
        <f>D38-C38</f>
        <v>-379698071.66000009</v>
      </c>
      <c r="H38" s="18">
        <f>IF(E38=0,"",F38/E38-1)</f>
        <v>-0.2051708391744711</v>
      </c>
      <c r="I38" s="22">
        <f>IF(D38=0,"N/A",F38/D38)</f>
        <v>9.5000303703141775E-2</v>
      </c>
    </row>
    <row r="39" spans="1:9">
      <c r="A39" s="1">
        <v>300</v>
      </c>
      <c r="B39" s="36" t="s">
        <v>64</v>
      </c>
      <c r="C39" s="29">
        <v>4054982919</v>
      </c>
      <c r="D39" s="3">
        <v>3051924250.29</v>
      </c>
      <c r="E39" s="29">
        <v>385223398</v>
      </c>
      <c r="F39" s="3">
        <v>289932828</v>
      </c>
      <c r="G39" s="17">
        <f>D39-C39</f>
        <v>-1003058668.71</v>
      </c>
      <c r="H39" s="18">
        <f>IF(E39=0,"",F39/E39-1)</f>
        <v>-0.24736443968546273</v>
      </c>
      <c r="I39" s="22">
        <f>IF(D39=0,"N/A",F39/D39)</f>
        <v>9.5000007936779554E-2</v>
      </c>
    </row>
    <row r="40" spans="1:9">
      <c r="A40" s="1">
        <v>400</v>
      </c>
      <c r="B40" s="36" t="s">
        <v>62</v>
      </c>
      <c r="C40" s="29">
        <v>336220016</v>
      </c>
      <c r="D40" s="3">
        <v>394913656.01999998</v>
      </c>
      <c r="E40" s="29">
        <v>31940941</v>
      </c>
      <c r="F40" s="3">
        <v>37516846</v>
      </c>
      <c r="G40" s="17">
        <f>D40-C40</f>
        <v>58693640.019999981</v>
      </c>
      <c r="H40" s="18">
        <f>IF(E40=0,"",F40/E40-1)</f>
        <v>0.17456921510233525</v>
      </c>
      <c r="I40" s="22">
        <f>IF(D40=0,"N/A",F40/D40)</f>
        <v>9.5000123262640485E-2</v>
      </c>
    </row>
    <row r="41" spans="1:9">
      <c r="A41" s="28">
        <v>500</v>
      </c>
      <c r="B41" s="37" t="s">
        <v>63</v>
      </c>
      <c r="C41" s="30">
        <v>719191061</v>
      </c>
      <c r="D41" s="4">
        <v>788162861.26000011</v>
      </c>
      <c r="E41" s="30">
        <v>68323166</v>
      </c>
      <c r="F41" s="4">
        <v>74875479</v>
      </c>
      <c r="G41" s="26">
        <f>D41-C41</f>
        <v>68971800.26000011</v>
      </c>
      <c r="H41" s="23">
        <f>IF(E41=0,"",F41/E41-1)</f>
        <v>9.5901776565799013E-2</v>
      </c>
      <c r="I41" s="24">
        <f>IF(D41=0,"N/A",F41/D41)</f>
        <v>9.5000009110172964E-2</v>
      </c>
    </row>
    <row r="42" spans="1:9">
      <c r="A42" s="7" t="s">
        <v>14</v>
      </c>
      <c r="B42" s="7" t="s">
        <v>69</v>
      </c>
      <c r="C42" s="15">
        <f>SUM(C38:C41)</f>
        <v>6961027460</v>
      </c>
      <c r="D42" s="15">
        <f>SUM(D38:D41)</f>
        <v>5705936159.9099998</v>
      </c>
      <c r="E42" s="15">
        <f>SUM(E38:E41)</f>
        <v>661298001</v>
      </c>
      <c r="F42" s="15">
        <f>SUM(F38:F41)</f>
        <v>542064462</v>
      </c>
      <c r="G42" s="15">
        <f>SUM(G38:G41)</f>
        <v>-1255091300.0900002</v>
      </c>
      <c r="H42" s="19">
        <f>IF(E42=0,"",F42/E42-1)</f>
        <v>-0.18030228251060443</v>
      </c>
      <c r="I42" s="25">
        <f>IF(D42=0,"N/A",F42/D42)</f>
        <v>9.5000092326401012E-2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20335982.719999999</v>
      </c>
      <c r="D47" s="3">
        <v>15320294.92</v>
      </c>
      <c r="E47" s="29">
        <v>1931919</v>
      </c>
      <c r="F47" s="3">
        <v>1455422</v>
      </c>
      <c r="G47" s="17">
        <f>D47-C47</f>
        <v>-5015687.7999999989</v>
      </c>
      <c r="H47" s="18">
        <f>IF(E47=0,"",F47/E47-1)</f>
        <v>-0.24664439865232446</v>
      </c>
      <c r="I47" s="22">
        <f>IF(D47=0,"N/A",F47/D47)</f>
        <v>9.4999607226882291E-2</v>
      </c>
    </row>
    <row r="48" spans="1:9">
      <c r="A48" s="28">
        <v>730</v>
      </c>
      <c r="B48" s="37" t="s">
        <v>67</v>
      </c>
      <c r="C48" s="30">
        <v>140213483</v>
      </c>
      <c r="D48" s="4">
        <v>152496301</v>
      </c>
      <c r="E48" s="30">
        <v>13320281</v>
      </c>
      <c r="F48" s="4">
        <v>14487160</v>
      </c>
      <c r="G48" s="26">
        <f>D48-C48</f>
        <v>12282818</v>
      </c>
      <c r="H48" s="23">
        <f>IF(E48=0,"",F48/E48-1)</f>
        <v>8.7601680475059007E-2</v>
      </c>
      <c r="I48" s="24">
        <f>IF(D48=0,"N/A",F48/D48)</f>
        <v>9.5000074788699304E-2</v>
      </c>
    </row>
    <row r="49" spans="1:9">
      <c r="A49" s="7" t="s">
        <v>17</v>
      </c>
      <c r="B49" s="7" t="s">
        <v>68</v>
      </c>
      <c r="C49" s="15">
        <f>SUM(C47:C48)</f>
        <v>160549465.72</v>
      </c>
      <c r="D49" s="15">
        <f>SUM(D47:D48)</f>
        <v>167816595.91999999</v>
      </c>
      <c r="E49" s="15">
        <f>SUM(E47:E48)</f>
        <v>15252200</v>
      </c>
      <c r="F49" s="15">
        <f>SUM(F47:F48)</f>
        <v>15942582</v>
      </c>
      <c r="G49" s="15">
        <f>SUM(G47:G48)</f>
        <v>7267130.2000000011</v>
      </c>
      <c r="H49" s="19">
        <f>IF(E49=0,"",F49/E49-1)</f>
        <v>4.526442087043181E-2</v>
      </c>
      <c r="I49" s="25">
        <f>IF(D49=0,"N/A",F49/D49)</f>
        <v>9.5000032104095383E-2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">
        <v>0</v>
      </c>
      <c r="E56" s="29">
        <v>0</v>
      </c>
      <c r="F56" s="3">
        <v>0</v>
      </c>
      <c r="G56" s="17">
        <f>D56-C56</f>
        <v>0</v>
      </c>
      <c r="H56" s="18" t="str">
        <f t="shared" ref="H56:H87" si="2">IF(E56=0,"",F56/E56-1)</f>
        <v/>
      </c>
      <c r="I56" s="22" t="str">
        <f t="shared" ref="I56:I87" si="3">IF(D56=0,"N/A",F56/D56)</f>
        <v>N/A</v>
      </c>
    </row>
    <row r="57" spans="1:9">
      <c r="A57" s="1">
        <v>502</v>
      </c>
      <c r="B57" s="1" t="s">
        <v>28</v>
      </c>
      <c r="C57" s="29">
        <v>7563860</v>
      </c>
      <c r="D57" s="3">
        <v>8251881</v>
      </c>
      <c r="E57" s="29">
        <v>869844</v>
      </c>
      <c r="F57" s="3">
        <v>948967</v>
      </c>
      <c r="G57" s="17">
        <f t="shared" ref="G57:G86" si="4">D57-C57</f>
        <v>688021</v>
      </c>
      <c r="H57" s="18">
        <f t="shared" si="2"/>
        <v>9.09622874906304E-2</v>
      </c>
      <c r="I57" s="22">
        <f t="shared" si="3"/>
        <v>0.11500008301137643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6961235</v>
      </c>
      <c r="D59" s="3">
        <v>7417125</v>
      </c>
      <c r="E59" s="29">
        <v>800542</v>
      </c>
      <c r="F59" s="3">
        <v>852970</v>
      </c>
      <c r="G59" s="17">
        <f t="shared" si="4"/>
        <v>455890</v>
      </c>
      <c r="H59" s="18">
        <f t="shared" si="2"/>
        <v>6.5490630098108626E-2</v>
      </c>
      <c r="I59" s="22">
        <f t="shared" si="3"/>
        <v>0.11500008426445557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0</v>
      </c>
      <c r="D62" s="3">
        <v>0</v>
      </c>
      <c r="E62" s="29">
        <v>0</v>
      </c>
      <c r="F62" s="3">
        <v>0</v>
      </c>
      <c r="G62" s="17">
        <f t="shared" si="4"/>
        <v>0</v>
      </c>
      <c r="H62" s="18" t="str">
        <f t="shared" si="2"/>
        <v/>
      </c>
      <c r="I62" s="22" t="str">
        <f t="shared" si="3"/>
        <v>N/A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1853884</v>
      </c>
      <c r="D64" s="3">
        <v>2118972</v>
      </c>
      <c r="E64" s="29">
        <v>213197</v>
      </c>
      <c r="F64" s="3">
        <v>243682</v>
      </c>
      <c r="G64" s="17">
        <f t="shared" si="4"/>
        <v>265088</v>
      </c>
      <c r="H64" s="18">
        <f t="shared" si="2"/>
        <v>0.14298981692988177</v>
      </c>
      <c r="I64" s="22">
        <f t="shared" si="3"/>
        <v>0.11500010382392972</v>
      </c>
    </row>
    <row r="65" spans="1:9">
      <c r="A65" s="1">
        <v>510</v>
      </c>
      <c r="B65" s="1" t="s">
        <v>35</v>
      </c>
      <c r="C65" s="29">
        <v>0</v>
      </c>
      <c r="D65" s="3">
        <v>0</v>
      </c>
      <c r="E65" s="29">
        <v>0</v>
      </c>
      <c r="F65" s="3">
        <v>0</v>
      </c>
      <c r="G65" s="17">
        <f t="shared" si="4"/>
        <v>0</v>
      </c>
      <c r="H65" s="18" t="str">
        <f t="shared" si="2"/>
        <v/>
      </c>
      <c r="I65" s="22" t="str">
        <f t="shared" si="3"/>
        <v>N/A</v>
      </c>
    </row>
    <row r="66" spans="1:9">
      <c r="A66" s="1">
        <v>511</v>
      </c>
      <c r="B66" s="1" t="s">
        <v>36</v>
      </c>
      <c r="C66" s="29">
        <v>189318</v>
      </c>
      <c r="D66" s="3">
        <v>86440</v>
      </c>
      <c r="E66" s="29">
        <v>21772</v>
      </c>
      <c r="F66" s="3">
        <v>9941</v>
      </c>
      <c r="G66" s="17">
        <f t="shared" si="4"/>
        <v>-102878</v>
      </c>
      <c r="H66" s="18">
        <f t="shared" si="2"/>
        <v>-0.54340437258864593</v>
      </c>
      <c r="I66" s="22">
        <f t="shared" si="3"/>
        <v>0.11500462748727441</v>
      </c>
    </row>
    <row r="67" spans="1:9">
      <c r="A67" s="1">
        <v>512</v>
      </c>
      <c r="B67" s="1" t="s">
        <v>37</v>
      </c>
      <c r="C67" s="29">
        <v>0</v>
      </c>
      <c r="D67" s="3">
        <v>38442</v>
      </c>
      <c r="E67" s="29">
        <v>0</v>
      </c>
      <c r="F67" s="3">
        <v>4421</v>
      </c>
      <c r="G67" s="17">
        <f t="shared" si="4"/>
        <v>38442</v>
      </c>
      <c r="H67" s="18" t="str">
        <f t="shared" si="2"/>
        <v/>
      </c>
      <c r="I67" s="22">
        <f t="shared" si="3"/>
        <v>0.11500442224650122</v>
      </c>
    </row>
    <row r="68" spans="1:9">
      <c r="A68" s="1">
        <v>513</v>
      </c>
      <c r="B68" s="1" t="s">
        <v>38</v>
      </c>
      <c r="C68" s="29">
        <v>9078479</v>
      </c>
      <c r="D68" s="3">
        <v>9921015</v>
      </c>
      <c r="E68" s="29">
        <v>1044025</v>
      </c>
      <c r="F68" s="3">
        <v>1140916</v>
      </c>
      <c r="G68" s="17">
        <f t="shared" si="4"/>
        <v>842536</v>
      </c>
      <c r="H68" s="18">
        <f t="shared" si="2"/>
        <v>9.2805248916453253E-2</v>
      </c>
      <c r="I68" s="22">
        <f t="shared" si="3"/>
        <v>0.11499992692279973</v>
      </c>
    </row>
    <row r="69" spans="1:9">
      <c r="A69" s="1">
        <v>514</v>
      </c>
      <c r="B69" s="1" t="s">
        <v>39</v>
      </c>
      <c r="C69" s="29">
        <v>46871929</v>
      </c>
      <c r="D69" s="3">
        <v>57706813</v>
      </c>
      <c r="E69" s="29">
        <v>5390272</v>
      </c>
      <c r="F69" s="3">
        <v>6636284</v>
      </c>
      <c r="G69" s="17">
        <f t="shared" si="4"/>
        <v>10834884</v>
      </c>
      <c r="H69" s="18">
        <f t="shared" si="2"/>
        <v>0.23115939232751148</v>
      </c>
      <c r="I69" s="22">
        <f t="shared" si="3"/>
        <v>0.11500000875113307</v>
      </c>
    </row>
    <row r="70" spans="1:9">
      <c r="A70" s="1">
        <v>515</v>
      </c>
      <c r="B70" s="1" t="s">
        <v>40</v>
      </c>
      <c r="C70" s="29">
        <v>14158295</v>
      </c>
      <c r="D70" s="3">
        <v>12972058</v>
      </c>
      <c r="E70" s="29">
        <v>1628204</v>
      </c>
      <c r="F70" s="3">
        <v>1491787</v>
      </c>
      <c r="G70" s="17">
        <f t="shared" si="4"/>
        <v>-1186237</v>
      </c>
      <c r="H70" s="18">
        <f t="shared" si="2"/>
        <v>-8.3783727346204762E-2</v>
      </c>
      <c r="I70" s="22">
        <f t="shared" si="3"/>
        <v>0.11500002543929422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4"/>
        <v>0</v>
      </c>
      <c r="H72" s="18" t="str">
        <f t="shared" si="2"/>
        <v/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1881288</v>
      </c>
      <c r="D73" s="3">
        <v>0</v>
      </c>
      <c r="E73" s="29">
        <v>216349</v>
      </c>
      <c r="F73" s="3">
        <v>0</v>
      </c>
      <c r="G73" s="17">
        <f t="shared" si="4"/>
        <v>-1881288</v>
      </c>
      <c r="H73" s="18">
        <f t="shared" si="2"/>
        <v>-1</v>
      </c>
      <c r="I73" s="22" t="str">
        <f t="shared" si="3"/>
        <v>N/A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7941330</v>
      </c>
      <c r="D77" s="3">
        <v>4285307</v>
      </c>
      <c r="E77" s="29">
        <v>913253</v>
      </c>
      <c r="F77" s="3">
        <v>492811</v>
      </c>
      <c r="G77" s="17">
        <f t="shared" si="4"/>
        <v>-3656023</v>
      </c>
      <c r="H77" s="18">
        <f t="shared" si="2"/>
        <v>-0.4603784493453621</v>
      </c>
      <c r="I77" s="22">
        <f t="shared" si="3"/>
        <v>0.11500016218207937</v>
      </c>
    </row>
    <row r="78" spans="1:9">
      <c r="A78" s="1">
        <v>523</v>
      </c>
      <c r="B78" s="1" t="s">
        <v>21</v>
      </c>
      <c r="C78" s="29">
        <v>5060534</v>
      </c>
      <c r="D78" s="3">
        <v>5542439</v>
      </c>
      <c r="E78" s="29">
        <v>581962</v>
      </c>
      <c r="F78" s="3">
        <v>637381</v>
      </c>
      <c r="G78" s="17">
        <f t="shared" si="4"/>
        <v>481905</v>
      </c>
      <c r="H78" s="18">
        <f t="shared" si="2"/>
        <v>9.5227867111598252E-2</v>
      </c>
      <c r="I78" s="22">
        <f t="shared" si="3"/>
        <v>0.11500009291938081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1407277</v>
      </c>
      <c r="D80" s="3">
        <v>74651</v>
      </c>
      <c r="E80" s="29">
        <v>161837</v>
      </c>
      <c r="F80" s="3">
        <v>8585</v>
      </c>
      <c r="G80" s="17">
        <f t="shared" si="4"/>
        <v>-1332626</v>
      </c>
      <c r="H80" s="18">
        <f t="shared" si="2"/>
        <v>-0.946952798185829</v>
      </c>
      <c r="I80" s="22">
        <f t="shared" si="3"/>
        <v>0.11500180841515854</v>
      </c>
    </row>
    <row r="81" spans="1:9">
      <c r="A81" s="1">
        <v>526</v>
      </c>
      <c r="B81" s="1" t="s">
        <v>47</v>
      </c>
      <c r="C81" s="29">
        <v>11895185</v>
      </c>
      <c r="D81" s="3">
        <v>10680129</v>
      </c>
      <c r="E81" s="29">
        <v>1367946</v>
      </c>
      <c r="F81" s="3">
        <v>1228215</v>
      </c>
      <c r="G81" s="17">
        <f t="shared" si="4"/>
        <v>-1215056</v>
      </c>
      <c r="H81" s="18">
        <f t="shared" si="2"/>
        <v>-0.10214657596133181</v>
      </c>
      <c r="I81" s="22">
        <f t="shared" si="3"/>
        <v>0.11500001544925159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2079099</v>
      </c>
      <c r="D83" s="3">
        <v>2265517</v>
      </c>
      <c r="E83" s="29">
        <v>239096</v>
      </c>
      <c r="F83" s="3">
        <v>260534</v>
      </c>
      <c r="G83" s="17">
        <f t="shared" si="4"/>
        <v>186418</v>
      </c>
      <c r="H83" s="18">
        <f t="shared" si="2"/>
        <v>8.9662729614882641E-2</v>
      </c>
      <c r="I83" s="22">
        <f t="shared" si="3"/>
        <v>0.11499979916284009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796668</v>
      </c>
      <c r="D85" s="3">
        <v>847800</v>
      </c>
      <c r="E85" s="29">
        <v>91617</v>
      </c>
      <c r="F85" s="3">
        <v>97497</v>
      </c>
      <c r="G85" s="17">
        <f t="shared" si="4"/>
        <v>51132</v>
      </c>
      <c r="H85" s="18">
        <f t="shared" si="2"/>
        <v>6.418022856020178E-2</v>
      </c>
      <c r="I85" s="22">
        <f t="shared" si="3"/>
        <v>0.115</v>
      </c>
    </row>
    <row r="86" spans="1:9">
      <c r="A86" s="28">
        <v>532</v>
      </c>
      <c r="B86" s="28" t="s">
        <v>52</v>
      </c>
      <c r="C86" s="30">
        <v>0</v>
      </c>
      <c r="D86" s="4">
        <v>0</v>
      </c>
      <c r="E86" s="30">
        <v>0</v>
      </c>
      <c r="F86" s="4">
        <v>0</v>
      </c>
      <c r="G86" s="26">
        <f t="shared" si="4"/>
        <v>0</v>
      </c>
      <c r="H86" s="23" t="str">
        <f t="shared" si="2"/>
        <v/>
      </c>
      <c r="I86" s="24" t="str">
        <f t="shared" si="3"/>
        <v>N/A</v>
      </c>
    </row>
    <row r="87" spans="1:9">
      <c r="A87" s="7" t="s">
        <v>19</v>
      </c>
      <c r="B87" s="7" t="s">
        <v>26</v>
      </c>
      <c r="C87" s="15">
        <f>SUM(C56:C85)</f>
        <v>117738381</v>
      </c>
      <c r="D87" s="15">
        <f>SUM(D56:D85)</f>
        <v>122208589</v>
      </c>
      <c r="E87" s="15">
        <f>SUM(E56:E85)</f>
        <v>13539916</v>
      </c>
      <c r="F87" s="15">
        <f>SUM(F56:F85)</f>
        <v>14053991</v>
      </c>
      <c r="G87" s="15">
        <f>SUM(G56:G85)</f>
        <v>4470208</v>
      </c>
      <c r="H87" s="19">
        <f t="shared" si="2"/>
        <v>3.7967369960050013E-2</v>
      </c>
      <c r="I87" s="25">
        <f t="shared" si="3"/>
        <v>0.11500002671661645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theme="4" tint="0.59999389629810485"/>
  </sheetPr>
  <dimension ref="A1:J89"/>
  <sheetViews>
    <sheetView workbookViewId="0">
      <selection activeCell="F56" sqref="F56:F86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"SUBLETTE COUNTY "&amp;D3</f>
        <v>SUBLETTE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169649092</v>
      </c>
      <c r="D6" s="17">
        <f>D25</f>
        <v>170955871</v>
      </c>
      <c r="E6" s="29">
        <f>E25</f>
        <v>16116700</v>
      </c>
      <c r="F6" s="17">
        <f>F25</f>
        <v>16240849</v>
      </c>
      <c r="G6" s="17">
        <f t="shared" ref="G6:G11" si="0">D6-C6</f>
        <v>1306779</v>
      </c>
      <c r="H6" s="18">
        <f>IF(E6=0,"",F6/E6-1)</f>
        <v>7.7031278115247126E-3</v>
      </c>
      <c r="I6" s="22">
        <f>IF(D6=0,"N/A",F6/D6)</f>
        <v>9.5000241319585912E-2</v>
      </c>
    </row>
    <row r="7" spans="1:10">
      <c r="A7" s="1" t="s">
        <v>14</v>
      </c>
      <c r="B7" s="36" t="s">
        <v>70</v>
      </c>
      <c r="C7" s="29">
        <f>C42</f>
        <v>2358853803.0999999</v>
      </c>
      <c r="D7" s="17">
        <f>D42</f>
        <v>1960709291.2900002</v>
      </c>
      <c r="E7" s="29">
        <f>E42</f>
        <v>224091673</v>
      </c>
      <c r="F7" s="17">
        <f>F42</f>
        <v>186267751</v>
      </c>
      <c r="G7" s="17">
        <f t="shared" si="0"/>
        <v>-398144511.8099997</v>
      </c>
      <c r="H7" s="18">
        <f t="shared" ref="H7:H14" si="1">IF(E7=0,"",F7/E7-1)</f>
        <v>-0.16878771751594712</v>
      </c>
      <c r="I7" s="22">
        <f>IF(D7=0,"N/A",F7/D7)</f>
        <v>9.5000187854187068E-2</v>
      </c>
    </row>
    <row r="8" spans="1:10">
      <c r="A8" s="1" t="s">
        <v>17</v>
      </c>
      <c r="B8" s="36" t="s">
        <v>71</v>
      </c>
      <c r="C8" s="29">
        <f>C49</f>
        <v>114666096.14</v>
      </c>
      <c r="D8" s="17">
        <f>D49</f>
        <v>99147838.150000006</v>
      </c>
      <c r="E8" s="29">
        <f>E49</f>
        <v>10893290</v>
      </c>
      <c r="F8" s="17">
        <f>F49</f>
        <v>9419032</v>
      </c>
      <c r="G8" s="17">
        <f t="shared" si="0"/>
        <v>-15518257.989999995</v>
      </c>
      <c r="H8" s="18">
        <f t="shared" si="1"/>
        <v>-0.13533634007724016</v>
      </c>
      <c r="I8" s="22">
        <f>IF(D8=0,"N/A",F8/D8)</f>
        <v>9.4999872672463306E-2</v>
      </c>
    </row>
    <row r="9" spans="1:10">
      <c r="A9" s="1" t="s">
        <v>19</v>
      </c>
      <c r="B9" s="36" t="s">
        <v>20</v>
      </c>
      <c r="C9" s="29">
        <f>C87</f>
        <v>1848932931</v>
      </c>
      <c r="D9" s="17">
        <f>D87</f>
        <v>1667540840</v>
      </c>
      <c r="E9" s="29">
        <f>E87</f>
        <v>212627296</v>
      </c>
      <c r="F9" s="17">
        <f>F87</f>
        <v>191767202</v>
      </c>
      <c r="G9" s="17">
        <f t="shared" si="0"/>
        <v>-181392091</v>
      </c>
      <c r="H9" s="18">
        <f t="shared" si="1"/>
        <v>-9.8106378590263388E-2</v>
      </c>
      <c r="I9" s="22">
        <f>IF(D9=0,"N/A",F9/D9)</f>
        <v>0.11500000323830149</v>
      </c>
    </row>
    <row r="10" spans="1:10">
      <c r="B10" s="1" t="s">
        <v>23</v>
      </c>
      <c r="C10" s="29">
        <f>'MINERAL VALUE DETAIL'!X49</f>
        <v>3366720205</v>
      </c>
      <c r="D10" s="279">
        <f>'STATE ASSESSED'!C22</f>
        <v>1313780448</v>
      </c>
      <c r="E10" s="29">
        <f>C10</f>
        <v>3366720205</v>
      </c>
      <c r="F10" s="279">
        <f>D10</f>
        <v>1313780448</v>
      </c>
      <c r="G10" s="17">
        <f t="shared" si="0"/>
        <v>-2052939757</v>
      </c>
      <c r="H10" s="18">
        <f t="shared" si="1"/>
        <v>-0.60977438931549111</v>
      </c>
      <c r="I10" s="22">
        <f>IF(D10=0,"N/A",F10/D10)</f>
        <v>1</v>
      </c>
    </row>
    <row r="11" spans="1:10">
      <c r="B11" s="1" t="s">
        <v>66</v>
      </c>
      <c r="C11" s="280">
        <f>'STATE ASSESSED'!E22</f>
        <v>86754122</v>
      </c>
      <c r="D11" s="279">
        <f>'STATE ASSESSED'!F22</f>
        <v>69157097</v>
      </c>
      <c r="E11" s="29">
        <f>'STATE ASSESSED'!H22</f>
        <v>9733979</v>
      </c>
      <c r="F11" s="279">
        <f>'STATE ASSESSED'!I22</f>
        <v>7731891</v>
      </c>
      <c r="G11" s="17">
        <f t="shared" si="0"/>
        <v>-17597025</v>
      </c>
      <c r="H11" s="18">
        <f>IF(E11=0,"",F11/E11-1)</f>
        <v>-0.20568032867134811</v>
      </c>
      <c r="I11" s="22">
        <f>F11/D11</f>
        <v>0.1118018444296469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4492101922.2399998</v>
      </c>
      <c r="D13" s="15">
        <f>SUM(D6:D9)</f>
        <v>3898353840.4400001</v>
      </c>
      <c r="E13" s="15">
        <f>SUM(E6:E9)</f>
        <v>463728959</v>
      </c>
      <c r="F13" s="15">
        <f>SUM(F6:F9)</f>
        <v>403694834</v>
      </c>
      <c r="G13" s="15">
        <f>SUM(G6:G9)</f>
        <v>-593748081.79999971</v>
      </c>
      <c r="H13" s="19">
        <f t="shared" si="1"/>
        <v>-0.12945951257704391</v>
      </c>
      <c r="I13" s="21"/>
    </row>
    <row r="14" spans="1:10">
      <c r="B14" s="12" t="s">
        <v>74</v>
      </c>
      <c r="C14" s="16">
        <f>SUM(C10:C11)</f>
        <v>3453474327</v>
      </c>
      <c r="D14" s="16">
        <f>SUM(D10:D11)</f>
        <v>1382937545</v>
      </c>
      <c r="E14" s="16">
        <f>SUM(E10:E11)</f>
        <v>3376454184</v>
      </c>
      <c r="F14" s="16">
        <f>SUM(F10:F11)</f>
        <v>1321512339</v>
      </c>
      <c r="G14" s="16">
        <f>SUM(G10:G11)</f>
        <v>-2070536782</v>
      </c>
      <c r="H14" s="20">
        <f t="shared" si="1"/>
        <v>-0.60860942663986106</v>
      </c>
      <c r="I14" s="21"/>
    </row>
    <row r="15" spans="1:10">
      <c r="B15" s="7" t="s">
        <v>72</v>
      </c>
      <c r="C15" s="15">
        <f>SUM(C13:C14)</f>
        <v>7945576249.2399998</v>
      </c>
      <c r="D15" s="15">
        <f>SUM(D13:D14)</f>
        <v>5281291385.4400005</v>
      </c>
      <c r="E15" s="15">
        <f>SUM(E13:E14)</f>
        <v>3840183143</v>
      </c>
      <c r="F15" s="15">
        <f>SUM(F13:F14)</f>
        <v>1725207173</v>
      </c>
      <c r="G15" s="15">
        <f>SUM(G13:G14)</f>
        <v>-2664284863.7999997</v>
      </c>
      <c r="H15" s="19">
        <f>IF(E15=0,"",F15/E15-1)</f>
        <v>-0.55074872505891836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62626586</v>
      </c>
      <c r="D22" s="3">
        <v>64381414</v>
      </c>
      <c r="E22" s="29">
        <v>5949540</v>
      </c>
      <c r="F22" s="3">
        <v>6116246</v>
      </c>
      <c r="G22" s="17">
        <f>D22-C22</f>
        <v>1754828</v>
      </c>
      <c r="H22" s="18">
        <f>IF(E22=0,"",F22/E22-1)</f>
        <v>2.8019981376711467E-2</v>
      </c>
      <c r="I22" s="22">
        <f>IF(D22=0,"N/A",F22/D22)</f>
        <v>9.5000181263493216E-2</v>
      </c>
    </row>
    <row r="23" spans="1:9">
      <c r="A23" s="1">
        <v>120</v>
      </c>
      <c r="B23" s="36" t="s">
        <v>76</v>
      </c>
      <c r="C23" s="29">
        <v>96349</v>
      </c>
      <c r="D23" s="3">
        <v>106917</v>
      </c>
      <c r="E23" s="29">
        <v>9156</v>
      </c>
      <c r="F23" s="3">
        <v>10161</v>
      </c>
      <c r="G23" s="17">
        <f>D23-C23</f>
        <v>10568</v>
      </c>
      <c r="H23" s="18">
        <f>IF(E23=0,"",F23/E23-1)</f>
        <v>0.10976408912188718</v>
      </c>
      <c r="I23" s="22">
        <f>IF(D23=0,"N/A",F23/D23)</f>
        <v>9.5036336597547635E-2</v>
      </c>
    </row>
    <row r="24" spans="1:9">
      <c r="A24" s="28">
        <v>130</v>
      </c>
      <c r="B24" s="37" t="s">
        <v>77</v>
      </c>
      <c r="C24" s="30">
        <v>106926157</v>
      </c>
      <c r="D24" s="4">
        <v>106467540</v>
      </c>
      <c r="E24" s="30">
        <v>10158004</v>
      </c>
      <c r="F24" s="4">
        <v>10114442</v>
      </c>
      <c r="G24" s="26">
        <f>D24-C24</f>
        <v>-458617</v>
      </c>
      <c r="H24" s="23">
        <f>IF(E24=0,"",F24/E24-1)</f>
        <v>-4.2884409181174199E-3</v>
      </c>
      <c r="I24" s="24">
        <f>IF(D24=0,"N/A",F24/D24)</f>
        <v>9.5000241388126377E-2</v>
      </c>
    </row>
    <row r="25" spans="1:9">
      <c r="A25" s="7" t="s">
        <v>15</v>
      </c>
      <c r="B25" s="7" t="s">
        <v>16</v>
      </c>
      <c r="C25" s="15">
        <f>SUM(C22:C24)</f>
        <v>169649092</v>
      </c>
      <c r="D25" s="15">
        <f>SUM(D22:D24)</f>
        <v>170955871</v>
      </c>
      <c r="E25" s="15">
        <f>SUM(E22:E24)</f>
        <v>16116700</v>
      </c>
      <c r="F25" s="15">
        <f>SUM(F22:F24)</f>
        <v>16240849</v>
      </c>
      <c r="G25" s="15">
        <f>SUM(G22:G24)</f>
        <v>1306779</v>
      </c>
      <c r="H25" s="19">
        <f>IF(E25=0,"",F25/E25-1)</f>
        <v>7.7031278115247126E-3</v>
      </c>
      <c r="I25" s="25">
        <f>IF(D25=0,"N/A",F25/D25)</f>
        <v>9.5000241319585912E-2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85907.519977999997</v>
      </c>
      <c r="D29" s="3">
        <v>89023.249978000007</v>
      </c>
      <c r="E29" s="31">
        <v>312.99999835288583</v>
      </c>
      <c r="F29" s="27">
        <f>IF(D29&lt;&gt;0,D22/D29,0)</f>
        <v>723.1977490813955</v>
      </c>
      <c r="G29" s="17">
        <f>D29-C29</f>
        <v>3115.7300000000105</v>
      </c>
      <c r="H29" s="27">
        <f>F29-E29</f>
        <v>410.19775072850967</v>
      </c>
      <c r="I29" s="2"/>
    </row>
    <row r="30" spans="1:9">
      <c r="A30" s="1">
        <v>120</v>
      </c>
      <c r="B30" s="36" t="s">
        <v>76</v>
      </c>
      <c r="C30" s="29">
        <v>592.66999999999996</v>
      </c>
      <c r="D30" s="3">
        <v>501</v>
      </c>
      <c r="E30" s="31">
        <v>0</v>
      </c>
      <c r="F30" s="27">
        <f>IF(D30&lt;&gt;0,D23/D30,0)</f>
        <v>213.40718562874252</v>
      </c>
      <c r="G30" s="17">
        <f>D30-C30</f>
        <v>-91.669999999999959</v>
      </c>
      <c r="H30" s="27">
        <f>F30-E30</f>
        <v>213.40718562874252</v>
      </c>
      <c r="I30" s="2"/>
    </row>
    <row r="31" spans="1:9">
      <c r="A31" s="1">
        <v>130</v>
      </c>
      <c r="B31" s="36" t="s">
        <v>77</v>
      </c>
      <c r="C31" s="29">
        <v>452133.82289799995</v>
      </c>
      <c r="D31" s="3">
        <v>454852.02810499992</v>
      </c>
      <c r="E31" s="31">
        <v>102.28790469482428</v>
      </c>
      <c r="F31" s="27">
        <f>IF(D31&lt;&gt;0,D24/D31,0)</f>
        <v>234.07071623614394</v>
      </c>
      <c r="G31" s="17">
        <f>D31-C31</f>
        <v>2718.2052069999627</v>
      </c>
      <c r="H31" s="27">
        <f>F31-E31</f>
        <v>131.78281154131966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645247443</v>
      </c>
      <c r="D38" s="3">
        <v>522779852.42000002</v>
      </c>
      <c r="E38" s="29">
        <v>61299034</v>
      </c>
      <c r="F38" s="3">
        <v>49664414</v>
      </c>
      <c r="G38" s="17">
        <f>D38-C38</f>
        <v>-122467590.57999998</v>
      </c>
      <c r="H38" s="18">
        <f>IF(E38=0,"",F38/E38-1)</f>
        <v>-0.18980103340617083</v>
      </c>
      <c r="I38" s="22">
        <f>IF(D38=0,"N/A",F38/D38)</f>
        <v>9.5000627453599218E-2</v>
      </c>
    </row>
    <row r="39" spans="1:9">
      <c r="A39" s="1">
        <v>300</v>
      </c>
      <c r="B39" s="36" t="s">
        <v>64</v>
      </c>
      <c r="C39" s="29">
        <v>1441205383.0999999</v>
      </c>
      <c r="D39" s="3">
        <v>1172274220.8700001</v>
      </c>
      <c r="E39" s="29">
        <v>136914549</v>
      </c>
      <c r="F39" s="3">
        <v>111366073</v>
      </c>
      <c r="G39" s="17">
        <f>D39-C39</f>
        <v>-268931162.22999978</v>
      </c>
      <c r="H39" s="18">
        <f>IF(E39=0,"",F39/E39-1)</f>
        <v>-0.18660161528925612</v>
      </c>
      <c r="I39" s="22">
        <f>IF(D39=0,"N/A",F39/D39)</f>
        <v>9.5000018781740303E-2</v>
      </c>
    </row>
    <row r="40" spans="1:9">
      <c r="A40" s="1">
        <v>400</v>
      </c>
      <c r="B40" s="36" t="s">
        <v>62</v>
      </c>
      <c r="C40" s="29">
        <v>87369469</v>
      </c>
      <c r="D40" s="3">
        <v>85544521</v>
      </c>
      <c r="E40" s="29">
        <v>8300113</v>
      </c>
      <c r="F40" s="3">
        <v>8126753</v>
      </c>
      <c r="G40" s="17">
        <f>D40-C40</f>
        <v>-1824948</v>
      </c>
      <c r="H40" s="18">
        <f>IF(E40=0,"",F40/E40-1)</f>
        <v>-2.0886462630087088E-2</v>
      </c>
      <c r="I40" s="22">
        <f>IF(D40=0,"N/A",F40/D40)</f>
        <v>9.5000274769204682E-2</v>
      </c>
    </row>
    <row r="41" spans="1:9">
      <c r="A41" s="28">
        <v>500</v>
      </c>
      <c r="B41" s="37" t="s">
        <v>63</v>
      </c>
      <c r="C41" s="30">
        <v>185031508</v>
      </c>
      <c r="D41" s="4">
        <v>180110697</v>
      </c>
      <c r="E41" s="30">
        <v>17577977</v>
      </c>
      <c r="F41" s="4">
        <v>17110511</v>
      </c>
      <c r="G41" s="26">
        <f>D41-C41</f>
        <v>-4920811</v>
      </c>
      <c r="H41" s="23">
        <f>IF(E41=0,"",F41/E41-1)</f>
        <v>-2.6593845241690728E-2</v>
      </c>
      <c r="I41" s="24">
        <f>IF(D41=0,"N/A",F41/D41)</f>
        <v>9.4999971045584261E-2</v>
      </c>
    </row>
    <row r="42" spans="1:9">
      <c r="A42" s="7" t="s">
        <v>14</v>
      </c>
      <c r="B42" s="7" t="s">
        <v>69</v>
      </c>
      <c r="C42" s="15">
        <f>SUM(C38:C41)</f>
        <v>2358853803.0999999</v>
      </c>
      <c r="D42" s="15">
        <f>SUM(D38:D41)</f>
        <v>1960709291.2900002</v>
      </c>
      <c r="E42" s="15">
        <f>SUM(E38:E41)</f>
        <v>224091673</v>
      </c>
      <c r="F42" s="15">
        <f>SUM(F38:F41)</f>
        <v>186267751</v>
      </c>
      <c r="G42" s="15">
        <f>SUM(G38:G41)</f>
        <v>-398144511.80999976</v>
      </c>
      <c r="H42" s="19">
        <f>IF(E42=0,"",F42/E42-1)</f>
        <v>-0.16878771751594712</v>
      </c>
      <c r="I42" s="25">
        <f>IF(D42=0,"N/A",F42/D42)</f>
        <v>9.5000187854187068E-2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16946141.140000001</v>
      </c>
      <c r="D47" s="3">
        <v>12655176.15</v>
      </c>
      <c r="E47" s="29">
        <v>1609895</v>
      </c>
      <c r="F47" s="3">
        <v>1202232</v>
      </c>
      <c r="G47" s="17">
        <f>D47-C47</f>
        <v>-4290964.99</v>
      </c>
      <c r="H47" s="18">
        <f>IF(E47=0,"",F47/E47-1)</f>
        <v>-0.25322334686423653</v>
      </c>
      <c r="I47" s="22">
        <f>IF(D47=0,"N/A",F47/D47)</f>
        <v>9.4999230808810189E-2</v>
      </c>
    </row>
    <row r="48" spans="1:9">
      <c r="A48" s="28">
        <v>730</v>
      </c>
      <c r="B48" s="37" t="s">
        <v>67</v>
      </c>
      <c r="C48" s="30">
        <v>97719955</v>
      </c>
      <c r="D48" s="4">
        <v>86492662</v>
      </c>
      <c r="E48" s="30">
        <v>9283395</v>
      </c>
      <c r="F48" s="4">
        <v>8216800</v>
      </c>
      <c r="G48" s="26">
        <f>D48-C48</f>
        <v>-11227293</v>
      </c>
      <c r="H48" s="23">
        <f>IF(E48=0,"",F48/E48-1)</f>
        <v>-0.11489277360276062</v>
      </c>
      <c r="I48" s="24">
        <f>IF(D48=0,"N/A",F48/D48)</f>
        <v>9.4999966586760853E-2</v>
      </c>
    </row>
    <row r="49" spans="1:9">
      <c r="A49" s="7" t="s">
        <v>17</v>
      </c>
      <c r="B49" s="7" t="s">
        <v>68</v>
      </c>
      <c r="C49" s="15">
        <f>SUM(C47:C48)</f>
        <v>114666096.14</v>
      </c>
      <c r="D49" s="15">
        <f>SUM(D47:D48)</f>
        <v>99147838.150000006</v>
      </c>
      <c r="E49" s="15">
        <f>SUM(E47:E48)</f>
        <v>10893290</v>
      </c>
      <c r="F49" s="15">
        <f>SUM(F47:F48)</f>
        <v>9419032</v>
      </c>
      <c r="G49" s="15">
        <f>SUM(G47:G48)</f>
        <v>-15518257.99</v>
      </c>
      <c r="H49" s="19">
        <f>IF(E49=0,"",F49/E49-1)</f>
        <v>-0.13533634007724016</v>
      </c>
      <c r="I49" s="25">
        <f>IF(D49=0,"N/A",F49/D49)</f>
        <v>9.4999872672463306E-2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">
        <v>0</v>
      </c>
      <c r="E56" s="29">
        <v>0</v>
      </c>
      <c r="F56" s="3">
        <v>0</v>
      </c>
      <c r="G56" s="17">
        <f>D56-C56</f>
        <v>0</v>
      </c>
      <c r="H56" s="18" t="str">
        <f t="shared" ref="H56:H87" si="2">IF(E56=0,"",F56/E56-1)</f>
        <v/>
      </c>
      <c r="I56" s="22" t="str">
        <f t="shared" ref="I56:I87" si="3">IF(D56=0,"N/A",F56/D56)</f>
        <v>N/A</v>
      </c>
    </row>
    <row r="57" spans="1:9">
      <c r="A57" s="1">
        <v>502</v>
      </c>
      <c r="B57" s="1" t="s">
        <v>28</v>
      </c>
      <c r="C57" s="29">
        <v>739580</v>
      </c>
      <c r="D57" s="3">
        <v>729721</v>
      </c>
      <c r="E57" s="29">
        <v>85052</v>
      </c>
      <c r="F57" s="3">
        <v>83918</v>
      </c>
      <c r="G57" s="17">
        <f t="shared" ref="G57:G86" si="4">D57-C57</f>
        <v>-9859</v>
      </c>
      <c r="H57" s="18">
        <f t="shared" si="2"/>
        <v>-1.3333019799651957E-2</v>
      </c>
      <c r="I57" s="22">
        <f t="shared" si="3"/>
        <v>0.11500011648287496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">
        <v>0</v>
      </c>
      <c r="E59" s="29">
        <v>0</v>
      </c>
      <c r="F59" s="3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16224</v>
      </c>
      <c r="D62" s="3">
        <v>16455</v>
      </c>
      <c r="E62" s="29">
        <v>1866</v>
      </c>
      <c r="F62" s="3">
        <v>1892</v>
      </c>
      <c r="G62" s="17">
        <f t="shared" si="4"/>
        <v>231</v>
      </c>
      <c r="H62" s="18">
        <f t="shared" si="2"/>
        <v>1.3933547695605508E-2</v>
      </c>
      <c r="I62" s="22">
        <f t="shared" si="3"/>
        <v>0.11498024916438772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">
        <v>0</v>
      </c>
      <c r="E64" s="29">
        <v>0</v>
      </c>
      <c r="F64" s="3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215614</v>
      </c>
      <c r="D65" s="3">
        <v>214677</v>
      </c>
      <c r="E65" s="29">
        <v>24796</v>
      </c>
      <c r="F65" s="3">
        <v>24688</v>
      </c>
      <c r="G65" s="17">
        <f t="shared" si="4"/>
        <v>-937</v>
      </c>
      <c r="H65" s="18">
        <f t="shared" si="2"/>
        <v>-4.3555412163251983E-3</v>
      </c>
      <c r="I65" s="22">
        <f t="shared" si="3"/>
        <v>0.11500067543332541</v>
      </c>
    </row>
    <row r="66" spans="1:9">
      <c r="A66" s="1">
        <v>511</v>
      </c>
      <c r="B66" s="1" t="s">
        <v>36</v>
      </c>
      <c r="C66" s="29">
        <v>0</v>
      </c>
      <c r="D66" s="3">
        <v>0</v>
      </c>
      <c r="E66" s="29">
        <v>0</v>
      </c>
      <c r="F66" s="3">
        <v>0</v>
      </c>
      <c r="G66" s="17">
        <f t="shared" si="4"/>
        <v>0</v>
      </c>
      <c r="H66" s="18" t="str">
        <f t="shared" si="2"/>
        <v/>
      </c>
      <c r="I66" s="22" t="str">
        <f t="shared" si="3"/>
        <v>N/A</v>
      </c>
    </row>
    <row r="67" spans="1:9">
      <c r="A67" s="1">
        <v>512</v>
      </c>
      <c r="B67" s="1" t="s">
        <v>37</v>
      </c>
      <c r="C67" s="29">
        <v>1595972</v>
      </c>
      <c r="D67" s="3">
        <v>1517456</v>
      </c>
      <c r="E67" s="29">
        <v>183537</v>
      </c>
      <c r="F67" s="3">
        <v>174507</v>
      </c>
      <c r="G67" s="17">
        <f t="shared" si="4"/>
        <v>-78516</v>
      </c>
      <c r="H67" s="18">
        <f t="shared" si="2"/>
        <v>-4.919988885074944E-2</v>
      </c>
      <c r="I67" s="22">
        <f t="shared" si="3"/>
        <v>0.11499971004101602</v>
      </c>
    </row>
    <row r="68" spans="1:9">
      <c r="A68" s="1">
        <v>513</v>
      </c>
      <c r="B68" s="1" t="s">
        <v>38</v>
      </c>
      <c r="C68" s="29">
        <v>0</v>
      </c>
      <c r="D68" s="3">
        <v>0</v>
      </c>
      <c r="E68" s="29">
        <v>0</v>
      </c>
      <c r="F68" s="3">
        <v>0</v>
      </c>
      <c r="G68" s="17">
        <f t="shared" si="4"/>
        <v>0</v>
      </c>
      <c r="H68" s="18" t="str">
        <f t="shared" si="2"/>
        <v/>
      </c>
      <c r="I68" s="22" t="str">
        <f t="shared" si="3"/>
        <v>N/A</v>
      </c>
    </row>
    <row r="69" spans="1:9">
      <c r="A69" s="1">
        <v>514</v>
      </c>
      <c r="B69" s="1" t="s">
        <v>39</v>
      </c>
      <c r="C69" s="29">
        <v>15475</v>
      </c>
      <c r="D69" s="3">
        <v>0</v>
      </c>
      <c r="E69" s="29">
        <v>1780</v>
      </c>
      <c r="F69" s="3">
        <v>0</v>
      </c>
      <c r="G69" s="17">
        <f t="shared" si="4"/>
        <v>-15475</v>
      </c>
      <c r="H69" s="18">
        <f t="shared" si="2"/>
        <v>-1</v>
      </c>
      <c r="I69" s="22" t="str">
        <f t="shared" si="3"/>
        <v>N/A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4"/>
        <v>0</v>
      </c>
      <c r="H70" s="18" t="str">
        <f t="shared" si="2"/>
        <v/>
      </c>
      <c r="I70" s="22" t="str">
        <f t="shared" si="3"/>
        <v>N/A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4"/>
        <v>0</v>
      </c>
      <c r="H72" s="18" t="str">
        <f t="shared" si="2"/>
        <v/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20566</v>
      </c>
      <c r="D73" s="3">
        <v>0</v>
      </c>
      <c r="E73" s="29">
        <v>2365</v>
      </c>
      <c r="F73" s="3">
        <v>0</v>
      </c>
      <c r="G73" s="17">
        <f t="shared" si="4"/>
        <v>-20566</v>
      </c>
      <c r="H73" s="18">
        <f t="shared" si="2"/>
        <v>-1</v>
      </c>
      <c r="I73" s="22" t="str">
        <f t="shared" si="3"/>
        <v>N/A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1840209198</v>
      </c>
      <c r="D77" s="3">
        <v>1653859467</v>
      </c>
      <c r="E77" s="29">
        <v>211624065</v>
      </c>
      <c r="F77" s="3">
        <v>190193843</v>
      </c>
      <c r="G77" s="17">
        <f t="shared" si="4"/>
        <v>-186349731</v>
      </c>
      <c r="H77" s="18">
        <f t="shared" si="2"/>
        <v>-0.10126552478802442</v>
      </c>
      <c r="I77" s="22">
        <f t="shared" si="3"/>
        <v>0.11500000259695584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0</v>
      </c>
      <c r="D80" s="3">
        <v>0</v>
      </c>
      <c r="E80" s="29">
        <v>0</v>
      </c>
      <c r="F80" s="3">
        <v>0</v>
      </c>
      <c r="G80" s="17">
        <f t="shared" si="4"/>
        <v>0</v>
      </c>
      <c r="H80" s="18" t="str">
        <f t="shared" si="2"/>
        <v/>
      </c>
      <c r="I80" s="22" t="str">
        <f t="shared" si="3"/>
        <v>N/A</v>
      </c>
    </row>
    <row r="81" spans="1:9">
      <c r="A81" s="1">
        <v>526</v>
      </c>
      <c r="B81" s="1" t="s">
        <v>47</v>
      </c>
      <c r="C81" s="29">
        <v>4840037</v>
      </c>
      <c r="D81" s="3">
        <v>9922799</v>
      </c>
      <c r="E81" s="29">
        <v>556604</v>
      </c>
      <c r="F81" s="3">
        <v>1141123</v>
      </c>
      <c r="G81" s="17">
        <f t="shared" si="4"/>
        <v>5082762</v>
      </c>
      <c r="H81" s="18">
        <f t="shared" si="2"/>
        <v>1.0501523524803988</v>
      </c>
      <c r="I81" s="22">
        <f t="shared" si="3"/>
        <v>0.11500011236748825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0</v>
      </c>
      <c r="D83" s="3">
        <v>0</v>
      </c>
      <c r="E83" s="29">
        <v>0</v>
      </c>
      <c r="F83" s="3">
        <v>0</v>
      </c>
      <c r="G83" s="17">
        <f t="shared" si="4"/>
        <v>0</v>
      </c>
      <c r="H83" s="18" t="str">
        <f t="shared" si="2"/>
        <v/>
      </c>
      <c r="I83" s="22" t="str">
        <f t="shared" si="3"/>
        <v>N/A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1280265</v>
      </c>
      <c r="D85" s="3">
        <v>1280265</v>
      </c>
      <c r="E85" s="29">
        <v>147231</v>
      </c>
      <c r="F85" s="3">
        <v>147231</v>
      </c>
      <c r="G85" s="17">
        <f t="shared" si="4"/>
        <v>0</v>
      </c>
      <c r="H85" s="18">
        <f t="shared" si="2"/>
        <v>0</v>
      </c>
      <c r="I85" s="22">
        <f t="shared" si="3"/>
        <v>0.11500041007135242</v>
      </c>
    </row>
    <row r="86" spans="1:9">
      <c r="A86" s="28">
        <v>532</v>
      </c>
      <c r="B86" s="191" t="s">
        <v>444</v>
      </c>
      <c r="C86" s="30">
        <v>81545971</v>
      </c>
      <c r="D86" s="4">
        <v>89689674</v>
      </c>
      <c r="E86" s="30">
        <v>9377785</v>
      </c>
      <c r="F86" s="4">
        <v>10314312</v>
      </c>
      <c r="G86" s="26">
        <f t="shared" si="4"/>
        <v>8143703</v>
      </c>
      <c r="H86" s="23">
        <f t="shared" si="2"/>
        <v>9.986654631130909E-2</v>
      </c>
      <c r="I86" s="24">
        <f t="shared" si="3"/>
        <v>0.11499999431372668</v>
      </c>
    </row>
    <row r="87" spans="1:9">
      <c r="A87" s="7" t="s">
        <v>19</v>
      </c>
      <c r="B87" s="7" t="s">
        <v>26</v>
      </c>
      <c r="C87" s="15">
        <f>SUM(C56:C85)</f>
        <v>1848932931</v>
      </c>
      <c r="D87" s="15">
        <f>SUM(D56:D85)</f>
        <v>1667540840</v>
      </c>
      <c r="E87" s="15">
        <f>SUM(E56:E85)</f>
        <v>212627296</v>
      </c>
      <c r="F87" s="15">
        <f>SUM(F56:F85)</f>
        <v>191767202</v>
      </c>
      <c r="G87" s="15">
        <f>SUM(G56:G85)</f>
        <v>-181392091</v>
      </c>
      <c r="H87" s="19">
        <f t="shared" si="2"/>
        <v>-9.8106378590263388E-2</v>
      </c>
      <c r="I87" s="25">
        <f t="shared" si="3"/>
        <v>0.11500000323830149</v>
      </c>
    </row>
    <row r="89" spans="1:9">
      <c r="C89" s="1"/>
      <c r="E89" s="1"/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theme="4" tint="0.39997558519241921"/>
  </sheetPr>
  <dimension ref="A1:J87"/>
  <sheetViews>
    <sheetView workbookViewId="0">
      <selection activeCell="F56" sqref="F56:F86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"SWEETWATER COUNTY "&amp;D3</f>
        <v>SWEETWATER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112216625</v>
      </c>
      <c r="D6" s="17">
        <f>D25</f>
        <v>106175964</v>
      </c>
      <c r="E6" s="29">
        <f>E25</f>
        <v>10660643</v>
      </c>
      <c r="F6" s="17">
        <f>F25</f>
        <v>10086729</v>
      </c>
      <c r="G6" s="17">
        <f t="shared" ref="G6:G11" si="0">D6-C6</f>
        <v>-6040661</v>
      </c>
      <c r="H6" s="18">
        <f>IF(E6=0,"",F6/E6-1)</f>
        <v>-5.3834839043010785E-2</v>
      </c>
      <c r="I6" s="22">
        <f>IF(D6=0,"N/A",F6/D6)</f>
        <v>9.5000116975627366E-2</v>
      </c>
    </row>
    <row r="7" spans="1:10">
      <c r="A7" s="1" t="s">
        <v>14</v>
      </c>
      <c r="B7" s="36" t="s">
        <v>70</v>
      </c>
      <c r="C7" s="29">
        <f>C42</f>
        <v>4379736124.2000008</v>
      </c>
      <c r="D7" s="17">
        <f>D42</f>
        <v>3545966394.1700001</v>
      </c>
      <c r="E7" s="29">
        <f>E42</f>
        <v>416075193</v>
      </c>
      <c r="F7" s="17">
        <f>F42</f>
        <v>336867998</v>
      </c>
      <c r="G7" s="17">
        <f t="shared" si="0"/>
        <v>-833769730.03000069</v>
      </c>
      <c r="H7" s="18">
        <f t="shared" ref="H7:H14" si="1">IF(E7=0,"",F7/E7-1)</f>
        <v>-0.19036750167415051</v>
      </c>
      <c r="I7" s="22">
        <f>IF(D7=0,"N/A",F7/D7)</f>
        <v>9.5000335748768497E-2</v>
      </c>
    </row>
    <row r="8" spans="1:10">
      <c r="A8" s="1" t="s">
        <v>17</v>
      </c>
      <c r="B8" s="36" t="s">
        <v>71</v>
      </c>
      <c r="C8" s="29">
        <f>C49</f>
        <v>249990908.51999998</v>
      </c>
      <c r="D8" s="17">
        <f>D49</f>
        <v>239426344.47</v>
      </c>
      <c r="E8" s="29">
        <f>E49</f>
        <v>23749093</v>
      </c>
      <c r="F8" s="17">
        <f>F49</f>
        <v>22745493</v>
      </c>
      <c r="G8" s="17">
        <f t="shared" si="0"/>
        <v>-10564564.049999982</v>
      </c>
      <c r="H8" s="18">
        <f t="shared" si="1"/>
        <v>-4.2258455933454009E-2</v>
      </c>
      <c r="I8" s="22">
        <f>IF(D8=0,"N/A",F8/D8)</f>
        <v>9.4999959383542262E-2</v>
      </c>
    </row>
    <row r="9" spans="1:10">
      <c r="A9" s="1" t="s">
        <v>19</v>
      </c>
      <c r="B9" s="36" t="s">
        <v>20</v>
      </c>
      <c r="C9" s="29">
        <f>C87</f>
        <v>4109312871</v>
      </c>
      <c r="D9" s="17">
        <f>D87</f>
        <v>4180094544</v>
      </c>
      <c r="E9" s="29">
        <f>E87</f>
        <v>472570984</v>
      </c>
      <c r="F9" s="17">
        <f>F87</f>
        <v>480710896</v>
      </c>
      <c r="G9" s="17">
        <f t="shared" si="0"/>
        <v>70781673</v>
      </c>
      <c r="H9" s="18">
        <f t="shared" si="1"/>
        <v>1.7224739299694258E-2</v>
      </c>
      <c r="I9" s="22">
        <f>IF(D9=0,"N/A",F9/D9)</f>
        <v>0.11500000560752867</v>
      </c>
    </row>
    <row r="10" spans="1:10">
      <c r="B10" s="1" t="s">
        <v>23</v>
      </c>
      <c r="C10" s="29">
        <f>'MINERAL VALUE DETAIL'!X50</f>
        <v>1522999414</v>
      </c>
      <c r="D10" s="279">
        <f>'STATE ASSESSED'!C23</f>
        <v>1241710949</v>
      </c>
      <c r="E10" s="29">
        <f>C10</f>
        <v>1522999414</v>
      </c>
      <c r="F10" s="279">
        <f>D10</f>
        <v>1241710949</v>
      </c>
      <c r="G10" s="17">
        <f t="shared" si="0"/>
        <v>-281288465</v>
      </c>
      <c r="H10" s="18">
        <f t="shared" si="1"/>
        <v>-0.18469374473442834</v>
      </c>
      <c r="I10" s="22">
        <f>IF(D10=0,"N/A",F10/D10)</f>
        <v>1</v>
      </c>
    </row>
    <row r="11" spans="1:10">
      <c r="B11" s="1" t="s">
        <v>66</v>
      </c>
      <c r="C11" s="280">
        <f>'STATE ASSESSED'!E23</f>
        <v>1844965402</v>
      </c>
      <c r="D11" s="279">
        <f>'STATE ASSESSED'!F23</f>
        <v>1975528784</v>
      </c>
      <c r="E11" s="29">
        <f>'STATE ASSESSED'!H23</f>
        <v>211376494</v>
      </c>
      <c r="F11" s="279">
        <f>'STATE ASSESSED'!I23</f>
        <v>226301265</v>
      </c>
      <c r="G11" s="17">
        <f t="shared" si="0"/>
        <v>130563382</v>
      </c>
      <c r="H11" s="18">
        <f>IF(E11=0,"",F11/E11-1)</f>
        <v>7.0607524600157401E-2</v>
      </c>
      <c r="I11" s="22">
        <f>F11/D11</f>
        <v>0.11455224891322059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8851256528.7200012</v>
      </c>
      <c r="D13" s="15">
        <f>SUM(D6:D9)</f>
        <v>8071663246.6399994</v>
      </c>
      <c r="E13" s="15">
        <f>SUM(E6:E9)</f>
        <v>923055913</v>
      </c>
      <c r="F13" s="15">
        <f>SUM(F6:F9)</f>
        <v>850411116</v>
      </c>
      <c r="G13" s="15">
        <f>SUM(G6:G9)</f>
        <v>-779593282.08000064</v>
      </c>
      <c r="H13" s="19">
        <f t="shared" si="1"/>
        <v>-7.8700321374789772E-2</v>
      </c>
      <c r="I13" s="21"/>
    </row>
    <row r="14" spans="1:10">
      <c r="B14" s="12" t="s">
        <v>74</v>
      </c>
      <c r="C14" s="16">
        <f>SUM(C10:C11)</f>
        <v>3367964816</v>
      </c>
      <c r="D14" s="16">
        <f>SUM(D10:D11)</f>
        <v>3217239733</v>
      </c>
      <c r="E14" s="16">
        <f>SUM(E10:E11)</f>
        <v>1734375908</v>
      </c>
      <c r="F14" s="16">
        <f>SUM(F10:F11)</f>
        <v>1468012214</v>
      </c>
      <c r="G14" s="16">
        <f>SUM(G10:G11)</f>
        <v>-150725083</v>
      </c>
      <c r="H14" s="20">
        <f t="shared" si="1"/>
        <v>-0.15357898640736889</v>
      </c>
      <c r="I14" s="21"/>
    </row>
    <row r="15" spans="1:10">
      <c r="B15" s="7" t="s">
        <v>72</v>
      </c>
      <c r="C15" s="15">
        <f>SUM(C13:C14)</f>
        <v>12219221344.720001</v>
      </c>
      <c r="D15" s="15">
        <f>SUM(D13:D14)</f>
        <v>11288902979.639999</v>
      </c>
      <c r="E15" s="15">
        <f>SUM(E13:E14)</f>
        <v>2657431821</v>
      </c>
      <c r="F15" s="15">
        <f>SUM(F13:F14)</f>
        <v>2318423330</v>
      </c>
      <c r="G15" s="15">
        <f>SUM(G13:G14)</f>
        <v>-930318365.08000064</v>
      </c>
      <c r="H15" s="19">
        <f>IF(E15=0,"",F15/E15-1)</f>
        <v>-0.12756996748553651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31164967</v>
      </c>
      <c r="D22" s="306">
        <v>27616000</v>
      </c>
      <c r="E22" s="29">
        <v>2960668</v>
      </c>
      <c r="F22" s="306">
        <v>2623517</v>
      </c>
      <c r="G22" s="17">
        <f>D22-C22</f>
        <v>-3548967</v>
      </c>
      <c r="H22" s="18">
        <f>IF(E22=0,"",F22/E22-1)</f>
        <v>-0.11387666567139576</v>
      </c>
      <c r="I22" s="22">
        <f>IF(D22=0,"N/A",F22/D22)</f>
        <v>9.4999891367323286E-2</v>
      </c>
    </row>
    <row r="23" spans="1:9">
      <c r="A23" s="1">
        <v>120</v>
      </c>
      <c r="B23" s="36" t="s">
        <v>76</v>
      </c>
      <c r="C23" s="29">
        <v>0</v>
      </c>
      <c r="D23" s="306">
        <v>0</v>
      </c>
      <c r="E23" s="29">
        <v>0</v>
      </c>
      <c r="F23" s="306">
        <v>0</v>
      </c>
      <c r="G23" s="17">
        <f>D23-C23</f>
        <v>0</v>
      </c>
      <c r="H23" s="18" t="str">
        <f>IF(E23=0,"",F23/E23-1)</f>
        <v/>
      </c>
      <c r="I23" s="22" t="str">
        <f>IF(D23=0,"N/A",F23/D23)</f>
        <v>N/A</v>
      </c>
    </row>
    <row r="24" spans="1:9">
      <c r="A24" s="28">
        <v>130</v>
      </c>
      <c r="B24" s="37" t="s">
        <v>77</v>
      </c>
      <c r="C24" s="30">
        <v>81051658</v>
      </c>
      <c r="D24" s="307">
        <v>78559964</v>
      </c>
      <c r="E24" s="30">
        <v>7699975</v>
      </c>
      <c r="F24" s="307">
        <v>7463212</v>
      </c>
      <c r="G24" s="26">
        <f>D24-C24</f>
        <v>-2491694</v>
      </c>
      <c r="H24" s="23">
        <f>IF(E24=0,"",F24/E24-1)</f>
        <v>-3.0748541391368178E-2</v>
      </c>
      <c r="I24" s="24">
        <f>IF(D24=0,"N/A",F24/D24)</f>
        <v>9.5000196283185664E-2</v>
      </c>
    </row>
    <row r="25" spans="1:9">
      <c r="A25" s="7" t="s">
        <v>15</v>
      </c>
      <c r="B25" s="7" t="s">
        <v>16</v>
      </c>
      <c r="C25" s="15">
        <f>SUM(C22:C24)</f>
        <v>112216625</v>
      </c>
      <c r="D25" s="15">
        <f>SUM(D22:D24)</f>
        <v>106175964</v>
      </c>
      <c r="E25" s="15">
        <f>SUM(E22:E24)</f>
        <v>10660643</v>
      </c>
      <c r="F25" s="15">
        <f>SUM(F22:F24)</f>
        <v>10086729</v>
      </c>
      <c r="G25" s="15">
        <f>SUM(G22:G24)</f>
        <v>-6040661</v>
      </c>
      <c r="H25" s="19">
        <f>IF(E25=0,"",F25/E25-1)</f>
        <v>-5.3834839043010785E-2</v>
      </c>
      <c r="I25" s="25">
        <f>IF(D25=0,"N/A",F25/D25)</f>
        <v>9.5000116975627366E-2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22365.609994999999</v>
      </c>
      <c r="D29" s="306">
        <v>22417.299995000001</v>
      </c>
      <c r="E29" s="31">
        <v>653.28653624856156</v>
      </c>
      <c r="F29" s="27">
        <f>IF(D29&lt;&gt;0,D22/D29,0)</f>
        <v>1231.9057159497142</v>
      </c>
      <c r="G29" s="17">
        <f>D29-C29</f>
        <v>51.690000000002328</v>
      </c>
      <c r="H29" s="27">
        <f>F29-E29</f>
        <v>578.61917970115269</v>
      </c>
      <c r="I29" s="2"/>
    </row>
    <row r="30" spans="1:9">
      <c r="A30" s="1">
        <v>120</v>
      </c>
      <c r="B30" s="36" t="s">
        <v>76</v>
      </c>
      <c r="C30" s="29">
        <v>0</v>
      </c>
      <c r="D30" s="306">
        <v>0</v>
      </c>
      <c r="E30" s="31">
        <v>0</v>
      </c>
      <c r="F30" s="27">
        <f>IF(D30&lt;&gt;0,D23/D30,0)</f>
        <v>0</v>
      </c>
      <c r="G30" s="17">
        <f>D30-C30</f>
        <v>0</v>
      </c>
      <c r="H30" s="27">
        <f>F30-E30</f>
        <v>0</v>
      </c>
      <c r="I30" s="2"/>
    </row>
    <row r="31" spans="1:9">
      <c r="A31" s="1">
        <v>130</v>
      </c>
      <c r="B31" s="36" t="s">
        <v>77</v>
      </c>
      <c r="C31" s="29">
        <v>1607970.5136279999</v>
      </c>
      <c r="D31" s="306">
        <v>1607897.570638</v>
      </c>
      <c r="E31" s="31">
        <v>26.614623930626607</v>
      </c>
      <c r="F31" s="27">
        <f>IF(D31&lt;&gt;0,D24/D31,0)</f>
        <v>48.858811304023597</v>
      </c>
      <c r="G31" s="17">
        <f>D31-C31</f>
        <v>-72.942989999894053</v>
      </c>
      <c r="H31" s="27">
        <f>F31-E31</f>
        <v>22.24418737339699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565300799.18000007</v>
      </c>
      <c r="D38" s="306">
        <v>419249542.31</v>
      </c>
      <c r="E38" s="29">
        <v>53703712</v>
      </c>
      <c r="F38" s="306">
        <v>39829600</v>
      </c>
      <c r="G38" s="17">
        <f>D38-C38</f>
        <v>-146051256.87000006</v>
      </c>
      <c r="H38" s="18">
        <f>IF(E38=0,"",F38/E38-1)</f>
        <v>-0.25834549388317884</v>
      </c>
      <c r="I38" s="22">
        <f>IF(D38=0,"N/A",F38/D38)</f>
        <v>9.5002131142576982E-2</v>
      </c>
    </row>
    <row r="39" spans="1:9">
      <c r="A39" s="1">
        <v>300</v>
      </c>
      <c r="B39" s="36" t="s">
        <v>64</v>
      </c>
      <c r="C39" s="29">
        <v>2738140656.0200005</v>
      </c>
      <c r="D39" s="306">
        <v>2026958477.8599999</v>
      </c>
      <c r="E39" s="29">
        <v>260123388</v>
      </c>
      <c r="F39" s="306">
        <v>192561280</v>
      </c>
      <c r="G39" s="17">
        <f>D39-C39</f>
        <v>-711182178.16000056</v>
      </c>
      <c r="H39" s="18">
        <f>IF(E39=0,"",F39/E39-1)</f>
        <v>-0.25973100119701653</v>
      </c>
      <c r="I39" s="22">
        <f>IF(D39=0,"N/A",F39/D39)</f>
        <v>9.5000110808041938E-2</v>
      </c>
    </row>
    <row r="40" spans="1:9">
      <c r="A40" s="1">
        <v>400</v>
      </c>
      <c r="B40" s="36" t="s">
        <v>62</v>
      </c>
      <c r="C40" s="29">
        <v>227922710</v>
      </c>
      <c r="D40" s="306">
        <v>231271033</v>
      </c>
      <c r="E40" s="29">
        <v>21652729</v>
      </c>
      <c r="F40" s="306">
        <v>21970816</v>
      </c>
      <c r="G40" s="17">
        <f>D40-C40</f>
        <v>3348323</v>
      </c>
      <c r="H40" s="18">
        <f>IF(E40=0,"",F40/E40-1)</f>
        <v>1.4690388449418945E-2</v>
      </c>
      <c r="I40" s="22">
        <f>IF(D40=0,"N/A",F40/D40)</f>
        <v>9.5000293443580547E-2</v>
      </c>
    </row>
    <row r="41" spans="1:9">
      <c r="A41" s="28">
        <v>500</v>
      </c>
      <c r="B41" s="37" t="s">
        <v>63</v>
      </c>
      <c r="C41" s="30">
        <v>848371959</v>
      </c>
      <c r="D41" s="307">
        <v>868487341</v>
      </c>
      <c r="E41" s="30">
        <v>80595364</v>
      </c>
      <c r="F41" s="307">
        <v>82506302</v>
      </c>
      <c r="G41" s="26">
        <f>D41-C41</f>
        <v>20115382</v>
      </c>
      <c r="H41" s="23">
        <f>IF(E41=0,"",F41/E41-1)</f>
        <v>2.3710271970482033E-2</v>
      </c>
      <c r="I41" s="24">
        <f>IF(D41=0,"N/A",F41/D41)</f>
        <v>9.500000530232254E-2</v>
      </c>
    </row>
    <row r="42" spans="1:9">
      <c r="A42" s="7" t="s">
        <v>14</v>
      </c>
      <c r="B42" s="7" t="s">
        <v>69</v>
      </c>
      <c r="C42" s="15">
        <f>SUM(C38:C41)</f>
        <v>4379736124.2000008</v>
      </c>
      <c r="D42" s="15">
        <f>SUM(D38:D41)</f>
        <v>3545966394.1700001</v>
      </c>
      <c r="E42" s="15">
        <f>SUM(E38:E41)</f>
        <v>416075193</v>
      </c>
      <c r="F42" s="15">
        <f>SUM(F38:F41)</f>
        <v>336867998</v>
      </c>
      <c r="G42" s="15">
        <f>SUM(G38:G41)</f>
        <v>-833769730.03000069</v>
      </c>
      <c r="H42" s="19">
        <f>IF(E42=0,"",F42/E42-1)</f>
        <v>-0.19036750167415051</v>
      </c>
      <c r="I42" s="25">
        <f>IF(D42=0,"N/A",F42/D42)</f>
        <v>9.5000335748768497E-2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75758684.519999996</v>
      </c>
      <c r="D47" s="306">
        <v>57154742.469999999</v>
      </c>
      <c r="E47" s="29">
        <v>7197027</v>
      </c>
      <c r="F47" s="306">
        <v>5429682</v>
      </c>
      <c r="G47" s="17">
        <f>D47-C47</f>
        <v>-18603942.049999997</v>
      </c>
      <c r="H47" s="18">
        <f>IF(E47=0,"",F47/E47-1)</f>
        <v>-0.2455659816199105</v>
      </c>
      <c r="I47" s="22">
        <f>IF(D47=0,"N/A",F47/D47)</f>
        <v>9.4999675711074899E-2</v>
      </c>
    </row>
    <row r="48" spans="1:9">
      <c r="A48" s="28">
        <v>730</v>
      </c>
      <c r="B48" s="37" t="s">
        <v>67</v>
      </c>
      <c r="C48" s="30">
        <v>174232224</v>
      </c>
      <c r="D48" s="307">
        <v>182271602</v>
      </c>
      <c r="E48" s="30">
        <v>16552066</v>
      </c>
      <c r="F48" s="307">
        <v>17315811</v>
      </c>
      <c r="G48" s="26">
        <f>D48-C48</f>
        <v>8039378</v>
      </c>
      <c r="H48" s="23">
        <f>IF(E48=0,"",F48/E48-1)</f>
        <v>4.6141974059310753E-2</v>
      </c>
      <c r="I48" s="24">
        <f>IF(D48=0,"N/A",F48/D48)</f>
        <v>9.5000048334462989E-2</v>
      </c>
    </row>
    <row r="49" spans="1:9">
      <c r="A49" s="7" t="s">
        <v>17</v>
      </c>
      <c r="B49" s="7" t="s">
        <v>68</v>
      </c>
      <c r="C49" s="15">
        <f>SUM(C47:C48)</f>
        <v>249990908.51999998</v>
      </c>
      <c r="D49" s="15">
        <f>SUM(D47:D48)</f>
        <v>239426344.47</v>
      </c>
      <c r="E49" s="15">
        <f>SUM(E47:E48)</f>
        <v>23749093</v>
      </c>
      <c r="F49" s="15">
        <f>SUM(F47:F48)</f>
        <v>22745493</v>
      </c>
      <c r="G49" s="15">
        <f>SUM(G47:G48)</f>
        <v>-10564564.049999997</v>
      </c>
      <c r="H49" s="19">
        <f>IF(E49=0,"",F49/E49-1)</f>
        <v>-4.2258455933454009E-2</v>
      </c>
      <c r="I49" s="25">
        <f>IF(D49=0,"N/A",F49/D49)</f>
        <v>9.4999959383542262E-2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06">
        <v>0</v>
      </c>
      <c r="E56" s="29">
        <v>0</v>
      </c>
      <c r="F56" s="306">
        <v>0</v>
      </c>
      <c r="G56" s="17">
        <f>D56-C56</f>
        <v>0</v>
      </c>
      <c r="H56" s="18" t="str">
        <f t="shared" ref="H56:H87" si="2">IF(E56=0,"",F56/E56-1)</f>
        <v/>
      </c>
      <c r="I56" s="22" t="str">
        <f t="shared" ref="I56:I87" si="3">IF(D56=0,"N/A",F56/D56)</f>
        <v>N/A</v>
      </c>
    </row>
    <row r="57" spans="1:9">
      <c r="A57" s="1">
        <v>502</v>
      </c>
      <c r="B57" s="1" t="s">
        <v>28</v>
      </c>
      <c r="C57" s="29">
        <v>25049</v>
      </c>
      <c r="D57" s="306">
        <v>20247</v>
      </c>
      <c r="E57" s="29">
        <v>2881</v>
      </c>
      <c r="F57" s="306">
        <v>2328</v>
      </c>
      <c r="G57" s="17">
        <f t="shared" ref="G57:G86" si="4">D57-C57</f>
        <v>-4802</v>
      </c>
      <c r="H57" s="18">
        <f t="shared" si="2"/>
        <v>-0.1919472405414786</v>
      </c>
      <c r="I57" s="22">
        <f t="shared" si="3"/>
        <v>0.11497999703659802</v>
      </c>
    </row>
    <row r="58" spans="1:9">
      <c r="A58" s="1">
        <v>503</v>
      </c>
      <c r="B58" s="1" t="s">
        <v>29</v>
      </c>
      <c r="C58" s="29">
        <v>0</v>
      </c>
      <c r="D58" s="306">
        <v>0</v>
      </c>
      <c r="E58" s="29">
        <v>0</v>
      </c>
      <c r="F58" s="306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06">
        <v>0</v>
      </c>
      <c r="E59" s="29">
        <v>0</v>
      </c>
      <c r="F59" s="306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0</v>
      </c>
      <c r="D60" s="306">
        <v>0</v>
      </c>
      <c r="E60" s="29">
        <v>0</v>
      </c>
      <c r="F60" s="306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06">
        <v>0</v>
      </c>
      <c r="E61" s="29">
        <v>0</v>
      </c>
      <c r="F61" s="306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0</v>
      </c>
      <c r="D62" s="306">
        <v>0</v>
      </c>
      <c r="E62" s="29">
        <v>0</v>
      </c>
      <c r="F62" s="306">
        <v>0</v>
      </c>
      <c r="G62" s="17">
        <f t="shared" si="4"/>
        <v>0</v>
      </c>
      <c r="H62" s="18" t="str">
        <f t="shared" si="2"/>
        <v/>
      </c>
      <c r="I62" s="22" t="str">
        <f t="shared" si="3"/>
        <v>N/A</v>
      </c>
    </row>
    <row r="63" spans="1:9">
      <c r="A63" s="1">
        <v>508</v>
      </c>
      <c r="B63" s="1" t="s">
        <v>34</v>
      </c>
      <c r="C63" s="29">
        <v>0</v>
      </c>
      <c r="D63" s="306">
        <v>0</v>
      </c>
      <c r="E63" s="29">
        <v>0</v>
      </c>
      <c r="F63" s="306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06">
        <v>0</v>
      </c>
      <c r="E64" s="29">
        <v>0</v>
      </c>
      <c r="F64" s="306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0</v>
      </c>
      <c r="D65" s="306">
        <v>0</v>
      </c>
      <c r="E65" s="29">
        <v>0</v>
      </c>
      <c r="F65" s="306">
        <v>0</v>
      </c>
      <c r="G65" s="17">
        <f t="shared" si="4"/>
        <v>0</v>
      </c>
      <c r="H65" s="18" t="str">
        <f t="shared" si="2"/>
        <v/>
      </c>
      <c r="I65" s="22" t="str">
        <f t="shared" si="3"/>
        <v>N/A</v>
      </c>
    </row>
    <row r="66" spans="1:9">
      <c r="A66" s="1">
        <v>511</v>
      </c>
      <c r="B66" s="1" t="s">
        <v>36</v>
      </c>
      <c r="C66" s="29">
        <v>0</v>
      </c>
      <c r="D66" s="306">
        <v>0</v>
      </c>
      <c r="E66" s="29">
        <v>0</v>
      </c>
      <c r="F66" s="306">
        <v>0</v>
      </c>
      <c r="G66" s="17">
        <f t="shared" si="4"/>
        <v>0</v>
      </c>
      <c r="H66" s="18" t="str">
        <f t="shared" si="2"/>
        <v/>
      </c>
      <c r="I66" s="22" t="str">
        <f t="shared" si="3"/>
        <v>N/A</v>
      </c>
    </row>
    <row r="67" spans="1:9">
      <c r="A67" s="1">
        <v>512</v>
      </c>
      <c r="B67" s="1" t="s">
        <v>37</v>
      </c>
      <c r="C67" s="29">
        <v>30954235</v>
      </c>
      <c r="D67" s="306">
        <v>40653135</v>
      </c>
      <c r="E67" s="29">
        <v>3559737</v>
      </c>
      <c r="F67" s="306">
        <v>4675110</v>
      </c>
      <c r="G67" s="17">
        <f t="shared" si="4"/>
        <v>9698900</v>
      </c>
      <c r="H67" s="18">
        <f t="shared" si="2"/>
        <v>0.31333017017830245</v>
      </c>
      <c r="I67" s="22">
        <f t="shared" si="3"/>
        <v>0.11499998708586681</v>
      </c>
    </row>
    <row r="68" spans="1:9">
      <c r="A68" s="1">
        <v>513</v>
      </c>
      <c r="B68" s="1" t="s">
        <v>38</v>
      </c>
      <c r="C68" s="29">
        <v>0</v>
      </c>
      <c r="D68" s="306">
        <v>0</v>
      </c>
      <c r="E68" s="29">
        <v>0</v>
      </c>
      <c r="F68" s="306">
        <v>0</v>
      </c>
      <c r="G68" s="17">
        <f t="shared" si="4"/>
        <v>0</v>
      </c>
      <c r="H68" s="18" t="str">
        <f t="shared" si="2"/>
        <v/>
      </c>
      <c r="I68" s="22" t="str">
        <f t="shared" si="3"/>
        <v>N/A</v>
      </c>
    </row>
    <row r="69" spans="1:9">
      <c r="A69" s="1">
        <v>514</v>
      </c>
      <c r="B69" s="1" t="s">
        <v>39</v>
      </c>
      <c r="C69" s="29">
        <v>3964935</v>
      </c>
      <c r="D69" s="306">
        <v>3914677</v>
      </c>
      <c r="E69" s="29">
        <v>455968</v>
      </c>
      <c r="F69" s="306">
        <v>450189</v>
      </c>
      <c r="G69" s="17">
        <f t="shared" si="4"/>
        <v>-50258</v>
      </c>
      <c r="H69" s="18">
        <f t="shared" si="2"/>
        <v>-1.2674135027019418E-2</v>
      </c>
      <c r="I69" s="22">
        <f t="shared" si="3"/>
        <v>0.11500029248900995</v>
      </c>
    </row>
    <row r="70" spans="1:9">
      <c r="A70" s="1">
        <v>515</v>
      </c>
      <c r="B70" s="1" t="s">
        <v>40</v>
      </c>
      <c r="C70" s="29">
        <v>0</v>
      </c>
      <c r="D70" s="306">
        <v>4371334</v>
      </c>
      <c r="E70" s="29">
        <v>0</v>
      </c>
      <c r="F70" s="306">
        <v>502703</v>
      </c>
      <c r="G70" s="17">
        <f t="shared" si="4"/>
        <v>4371334</v>
      </c>
      <c r="H70" s="18" t="str">
        <f t="shared" si="2"/>
        <v/>
      </c>
      <c r="I70" s="22">
        <f t="shared" si="3"/>
        <v>0.11499990620712121</v>
      </c>
    </row>
    <row r="71" spans="1:9">
      <c r="A71" s="1">
        <v>516</v>
      </c>
      <c r="B71" s="1" t="s">
        <v>41</v>
      </c>
      <c r="C71" s="29">
        <v>0</v>
      </c>
      <c r="D71" s="306">
        <v>0</v>
      </c>
      <c r="E71" s="29">
        <v>0</v>
      </c>
      <c r="F71" s="306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0</v>
      </c>
      <c r="D72" s="306">
        <v>0</v>
      </c>
      <c r="E72" s="29">
        <v>0</v>
      </c>
      <c r="F72" s="306">
        <v>0</v>
      </c>
      <c r="G72" s="17">
        <f t="shared" si="4"/>
        <v>0</v>
      </c>
      <c r="H72" s="18" t="str">
        <f t="shared" si="2"/>
        <v/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0</v>
      </c>
      <c r="D73" s="306">
        <v>0</v>
      </c>
      <c r="E73" s="29">
        <v>0</v>
      </c>
      <c r="F73" s="306">
        <v>0</v>
      </c>
      <c r="G73" s="17">
        <f t="shared" si="4"/>
        <v>0</v>
      </c>
      <c r="H73" s="18" t="str">
        <f t="shared" si="2"/>
        <v/>
      </c>
      <c r="I73" s="22" t="str">
        <f t="shared" si="3"/>
        <v>N/A</v>
      </c>
    </row>
    <row r="74" spans="1:9">
      <c r="A74" s="1">
        <v>519</v>
      </c>
      <c r="B74" s="1" t="s">
        <v>44</v>
      </c>
      <c r="C74" s="29">
        <v>0</v>
      </c>
      <c r="D74" s="306">
        <v>0</v>
      </c>
      <c r="E74" s="29">
        <v>0</v>
      </c>
      <c r="F74" s="306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06">
        <v>0</v>
      </c>
      <c r="E75" s="29">
        <v>0</v>
      </c>
      <c r="F75" s="306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06">
        <v>0</v>
      </c>
      <c r="E76" s="29">
        <v>0</v>
      </c>
      <c r="F76" s="306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1304814621</v>
      </c>
      <c r="D77" s="306">
        <v>1296566032</v>
      </c>
      <c r="E77" s="29">
        <v>150053681</v>
      </c>
      <c r="F77" s="306">
        <v>149105115</v>
      </c>
      <c r="G77" s="17">
        <f t="shared" si="4"/>
        <v>-8248589</v>
      </c>
      <c r="H77" s="18">
        <f t="shared" si="2"/>
        <v>-6.3215110331081847E-3</v>
      </c>
      <c r="I77" s="22">
        <f t="shared" si="3"/>
        <v>0.11500001644343556</v>
      </c>
    </row>
    <row r="78" spans="1:9">
      <c r="A78" s="1">
        <v>523</v>
      </c>
      <c r="B78" s="1" t="s">
        <v>21</v>
      </c>
      <c r="C78" s="29">
        <v>256198680</v>
      </c>
      <c r="D78" s="306">
        <v>233244890</v>
      </c>
      <c r="E78" s="29">
        <v>29462848</v>
      </c>
      <c r="F78" s="306">
        <v>26823163</v>
      </c>
      <c r="G78" s="17">
        <f t="shared" si="4"/>
        <v>-22953790</v>
      </c>
      <c r="H78" s="18">
        <f t="shared" si="2"/>
        <v>-8.9593680828139899E-2</v>
      </c>
      <c r="I78" s="22">
        <f t="shared" si="3"/>
        <v>0.1150000027867706</v>
      </c>
    </row>
    <row r="79" spans="1:9">
      <c r="A79" s="1">
        <v>524</v>
      </c>
      <c r="B79" s="1" t="s">
        <v>45</v>
      </c>
      <c r="C79" s="29">
        <v>0</v>
      </c>
      <c r="D79" s="306">
        <v>0</v>
      </c>
      <c r="E79" s="29">
        <v>0</v>
      </c>
      <c r="F79" s="306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1546522485</v>
      </c>
      <c r="D80" s="306">
        <v>1613151546</v>
      </c>
      <c r="E80" s="29">
        <v>177850088</v>
      </c>
      <c r="F80" s="306">
        <v>185512429</v>
      </c>
      <c r="G80" s="17">
        <f t="shared" si="4"/>
        <v>66629061</v>
      </c>
      <c r="H80" s="18">
        <f t="shared" si="2"/>
        <v>4.3083144271483187E-2</v>
      </c>
      <c r="I80" s="22">
        <f t="shared" si="3"/>
        <v>0.11500000075008451</v>
      </c>
    </row>
    <row r="81" spans="1:9">
      <c r="A81" s="1">
        <v>526</v>
      </c>
      <c r="B81" s="1" t="s">
        <v>47</v>
      </c>
      <c r="C81" s="29">
        <v>5271754</v>
      </c>
      <c r="D81" s="306">
        <v>5016187</v>
      </c>
      <c r="E81" s="29">
        <v>606252</v>
      </c>
      <c r="F81" s="306">
        <v>576861</v>
      </c>
      <c r="G81" s="17">
        <f t="shared" si="4"/>
        <v>-255567</v>
      </c>
      <c r="H81" s="18">
        <f t="shared" si="2"/>
        <v>-4.8479840066506963E-2</v>
      </c>
      <c r="I81" s="22">
        <f t="shared" si="3"/>
        <v>0.11499989932592226</v>
      </c>
    </row>
    <row r="82" spans="1:9">
      <c r="A82" s="1">
        <v>527</v>
      </c>
      <c r="B82" s="1" t="s">
        <v>48</v>
      </c>
      <c r="C82" s="29">
        <v>895412898</v>
      </c>
      <c r="D82" s="306">
        <v>919852163</v>
      </c>
      <c r="E82" s="29">
        <v>102972485</v>
      </c>
      <c r="F82" s="306">
        <v>105782999</v>
      </c>
      <c r="G82" s="17">
        <f t="shared" si="4"/>
        <v>24439265</v>
      </c>
      <c r="H82" s="18">
        <f t="shared" si="2"/>
        <v>2.72938348530678E-2</v>
      </c>
      <c r="I82" s="22">
        <f t="shared" si="3"/>
        <v>0.11500000027721846</v>
      </c>
    </row>
    <row r="83" spans="1:9">
      <c r="A83" s="1">
        <v>528</v>
      </c>
      <c r="B83" s="1" t="s">
        <v>49</v>
      </c>
      <c r="C83" s="29">
        <v>14517001</v>
      </c>
      <c r="D83" s="306">
        <v>14727790</v>
      </c>
      <c r="E83" s="29">
        <v>1669454</v>
      </c>
      <c r="F83" s="306">
        <v>1693696</v>
      </c>
      <c r="G83" s="17">
        <f t="shared" si="4"/>
        <v>210789</v>
      </c>
      <c r="H83" s="18">
        <f t="shared" si="2"/>
        <v>1.4520915221383657E-2</v>
      </c>
      <c r="I83" s="22">
        <f t="shared" si="3"/>
        <v>0.11500001018482746</v>
      </c>
    </row>
    <row r="84" spans="1:9">
      <c r="A84" s="1">
        <v>529</v>
      </c>
      <c r="B84" s="1" t="s">
        <v>657</v>
      </c>
      <c r="C84" s="29">
        <v>43522500</v>
      </c>
      <c r="D84" s="306">
        <v>40944923</v>
      </c>
      <c r="E84" s="29">
        <v>5005088</v>
      </c>
      <c r="F84" s="306">
        <v>4708666</v>
      </c>
      <c r="G84" s="17">
        <f t="shared" si="4"/>
        <v>-2577577</v>
      </c>
      <c r="H84" s="18">
        <f t="shared" si="2"/>
        <v>-5.9224133521728284E-2</v>
      </c>
      <c r="I84" s="22">
        <f t="shared" si="3"/>
        <v>0.1149999964586574</v>
      </c>
    </row>
    <row r="85" spans="1:9">
      <c r="A85" s="1">
        <v>531</v>
      </c>
      <c r="B85" s="1" t="s">
        <v>25</v>
      </c>
      <c r="C85" s="29">
        <v>8108713</v>
      </c>
      <c r="D85" s="306">
        <v>7631620</v>
      </c>
      <c r="E85" s="29">
        <v>932502</v>
      </c>
      <c r="F85" s="306">
        <v>877637</v>
      </c>
      <c r="G85" s="17">
        <f t="shared" si="4"/>
        <v>-477093</v>
      </c>
      <c r="H85" s="18">
        <f t="shared" si="2"/>
        <v>-5.8836334935474688E-2</v>
      </c>
      <c r="I85" s="22">
        <f t="shared" si="3"/>
        <v>0.11500009172364452</v>
      </c>
    </row>
    <row r="86" spans="1:9">
      <c r="A86" s="28">
        <v>532</v>
      </c>
      <c r="B86" s="28" t="s">
        <v>52</v>
      </c>
      <c r="C86" s="30">
        <v>1065525663</v>
      </c>
      <c r="D86" s="307">
        <v>1054912510</v>
      </c>
      <c r="E86" s="30">
        <v>122535452</v>
      </c>
      <c r="F86" s="307">
        <v>121314938.65000001</v>
      </c>
      <c r="G86" s="26">
        <f t="shared" si="4"/>
        <v>-10613153</v>
      </c>
      <c r="H86" s="23">
        <f t="shared" si="2"/>
        <v>-9.9604916787673359E-3</v>
      </c>
      <c r="I86" s="24">
        <f t="shared" si="3"/>
        <v>0.115</v>
      </c>
    </row>
    <row r="87" spans="1:9">
      <c r="A87" s="7" t="s">
        <v>19</v>
      </c>
      <c r="B87" s="7" t="s">
        <v>26</v>
      </c>
      <c r="C87" s="15">
        <f>SUM(C56:C85)</f>
        <v>4109312871</v>
      </c>
      <c r="D87" s="15">
        <f>SUM(D56:D85)</f>
        <v>4180094544</v>
      </c>
      <c r="E87" s="15">
        <f>SUM(E56:E85)</f>
        <v>472570984</v>
      </c>
      <c r="F87" s="15">
        <f>SUM(F56:F85)</f>
        <v>480710896</v>
      </c>
      <c r="G87" s="15">
        <f>SUM(G56:G85)</f>
        <v>70781673</v>
      </c>
      <c r="H87" s="19">
        <f t="shared" si="2"/>
        <v>1.7224739299694258E-2</v>
      </c>
      <c r="I87" s="25">
        <f t="shared" si="3"/>
        <v>0.11500000560752867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39997558519241921"/>
  </sheetPr>
  <dimension ref="A1:J87"/>
  <sheetViews>
    <sheetView topLeftCell="B1" zoomScale="130" zoomScaleNormal="130" workbookViewId="0">
      <selection activeCell="E91" sqref="E91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4" width="15.140625" style="1" bestFit="1" customWidth="1"/>
    <col min="5" max="5" width="14.7109375" style="1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.75">
      <c r="A1" s="500" t="str">
        <f>"BIG HORN COUNTY "&amp;D3</f>
        <v>BIG HORN COUNTY 2025</v>
      </c>
      <c r="B1" s="500"/>
      <c r="C1" s="500"/>
      <c r="D1" s="500"/>
      <c r="E1" s="500"/>
      <c r="F1" s="500"/>
      <c r="G1" s="500"/>
      <c r="H1" s="500"/>
      <c r="I1" s="500"/>
    </row>
    <row r="3" spans="1:10">
      <c r="A3" s="7"/>
      <c r="B3" s="7"/>
      <c r="C3" s="34">
        <v>2024</v>
      </c>
      <c r="D3" s="34">
        <f>'Albany Value'!D3</f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17">
        <v>221730487</v>
      </c>
      <c r="D6" s="17">
        <f>D25</f>
        <v>258906080.25</v>
      </c>
      <c r="E6" s="17">
        <v>21064569</v>
      </c>
      <c r="F6" s="17">
        <f>F25</f>
        <v>24596167</v>
      </c>
      <c r="G6" s="17">
        <f t="shared" ref="G6:G11" si="0">D6-C6</f>
        <v>37175593.25</v>
      </c>
      <c r="H6" s="18">
        <f>IF(E6=0,"",F6/E6-1)</f>
        <v>0.16765583952845176</v>
      </c>
      <c r="I6" s="22">
        <f>IF(D6=0,"N/A",F6/D6)</f>
        <v>9.500034520722693E-2</v>
      </c>
    </row>
    <row r="7" spans="1:10">
      <c r="A7" s="1" t="s">
        <v>14</v>
      </c>
      <c r="B7" s="36" t="s">
        <v>70</v>
      </c>
      <c r="C7" s="17">
        <v>1108738685.05</v>
      </c>
      <c r="D7" s="17">
        <f>D42</f>
        <v>895364987.62</v>
      </c>
      <c r="E7" s="17">
        <v>105330321</v>
      </c>
      <c r="F7" s="17">
        <f>F42</f>
        <v>85059860</v>
      </c>
      <c r="G7" s="17">
        <f t="shared" si="0"/>
        <v>-213373697.42999995</v>
      </c>
      <c r="H7" s="18">
        <f t="shared" ref="H7:H14" si="1">IF(E7=0,"",F7/E7-1)</f>
        <v>-0.19244658905007994</v>
      </c>
      <c r="I7" s="22">
        <f>IF(D7=0,"N/A",F7/D7)</f>
        <v>9.5000207933192138E-2</v>
      </c>
    </row>
    <row r="8" spans="1:10">
      <c r="A8" s="1" t="s">
        <v>17</v>
      </c>
      <c r="B8" s="36" t="s">
        <v>71</v>
      </c>
      <c r="C8" s="17">
        <v>106983110.22</v>
      </c>
      <c r="D8" s="17">
        <f>D49</f>
        <v>105906402.24000001</v>
      </c>
      <c r="E8" s="17">
        <v>10163416</v>
      </c>
      <c r="F8" s="17">
        <f>F49</f>
        <v>10061127</v>
      </c>
      <c r="G8" s="17">
        <f t="shared" si="0"/>
        <v>-1076707.9799999893</v>
      </c>
      <c r="H8" s="18">
        <f t="shared" si="1"/>
        <v>-1.0064431092853043E-2</v>
      </c>
      <c r="I8" s="22">
        <f>IF(D8=0,"N/A",F8/D8)</f>
        <v>9.5000177394374677E-2</v>
      </c>
    </row>
    <row r="9" spans="1:10">
      <c r="A9" s="1" t="s">
        <v>19</v>
      </c>
      <c r="B9" s="36" t="s">
        <v>20</v>
      </c>
      <c r="C9" s="17">
        <v>142992972</v>
      </c>
      <c r="D9" s="17">
        <f>D87</f>
        <v>149928026</v>
      </c>
      <c r="E9" s="17">
        <v>16444196</v>
      </c>
      <c r="F9" s="17">
        <f>F87</f>
        <v>17241726</v>
      </c>
      <c r="G9" s="17">
        <f t="shared" si="0"/>
        <v>6935054</v>
      </c>
      <c r="H9" s="18">
        <f t="shared" si="1"/>
        <v>4.8499178676780552E-2</v>
      </c>
      <c r="I9" s="22">
        <f>IF(D9=0,"N/A",F9/D9)</f>
        <v>0.11500002007629981</v>
      </c>
    </row>
    <row r="10" spans="1:10">
      <c r="B10" s="1" t="s">
        <v>23</v>
      </c>
      <c r="C10" s="17">
        <v>98101261</v>
      </c>
      <c r="D10" s="279">
        <f>'STATE ASSESSED'!C6</f>
        <v>97042542</v>
      </c>
      <c r="E10" s="279">
        <v>98101261</v>
      </c>
      <c r="F10" s="279">
        <f>D10</f>
        <v>97042542</v>
      </c>
      <c r="G10" s="17">
        <f t="shared" si="0"/>
        <v>-1058719</v>
      </c>
      <c r="H10" s="18">
        <f t="shared" si="1"/>
        <v>-1.0792103885392423E-2</v>
      </c>
      <c r="I10" s="22">
        <f>IF(D10=0,"N/A",F10/D10)</f>
        <v>1</v>
      </c>
    </row>
    <row r="11" spans="1:10">
      <c r="B11" s="1" t="s">
        <v>66</v>
      </c>
      <c r="C11" s="17">
        <v>225286898</v>
      </c>
      <c r="D11" s="279">
        <f>'STATE ASSESSED'!F6</f>
        <v>220995138</v>
      </c>
      <c r="E11" s="279">
        <v>25684288</v>
      </c>
      <c r="F11" s="279">
        <f>'STATE ASSESSED'!I6</f>
        <v>25076728</v>
      </c>
      <c r="G11" s="17">
        <f t="shared" si="0"/>
        <v>-4291760</v>
      </c>
      <c r="H11" s="18">
        <f>IF(E11=0,"",F11/E11-1)</f>
        <v>-2.3654928647428353E-2</v>
      </c>
      <c r="I11" s="22">
        <f>F11/D11</f>
        <v>0.11347185384684798</v>
      </c>
      <c r="J11" s="1" t="s">
        <v>442</v>
      </c>
    </row>
    <row r="12" spans="1:10">
      <c r="C12" s="17"/>
      <c r="D12" s="3"/>
      <c r="E12" s="279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v>1580445254.27</v>
      </c>
      <c r="D13" s="15">
        <f>SUM(D6:D9)</f>
        <v>1410105496.1099999</v>
      </c>
      <c r="E13" s="15">
        <v>153002502</v>
      </c>
      <c r="F13" s="15">
        <f>SUM(F6:F9)</f>
        <v>136958880</v>
      </c>
      <c r="G13" s="15">
        <f>SUM(G6:G9)</f>
        <v>-170339758.15999994</v>
      </c>
      <c r="H13" s="19">
        <f t="shared" si="1"/>
        <v>-0.1048585597639442</v>
      </c>
      <c r="I13" s="21"/>
    </row>
    <row r="14" spans="1:10">
      <c r="B14" s="12" t="s">
        <v>74</v>
      </c>
      <c r="C14" s="16">
        <v>323388159</v>
      </c>
      <c r="D14" s="16">
        <f>SUM(D10:D11)</f>
        <v>318037680</v>
      </c>
      <c r="E14" s="16">
        <v>123785549</v>
      </c>
      <c r="F14" s="16">
        <f>SUM(F10:F11)</f>
        <v>122119270</v>
      </c>
      <c r="G14" s="16">
        <f>SUM(G10:G11)</f>
        <v>-5350479</v>
      </c>
      <c r="H14" s="20">
        <f t="shared" si="1"/>
        <v>-1.3461013934671806E-2</v>
      </c>
      <c r="I14" s="21"/>
    </row>
    <row r="15" spans="1:10">
      <c r="B15" s="7" t="s">
        <v>72</v>
      </c>
      <c r="C15" s="15">
        <v>1903833413.27</v>
      </c>
      <c r="D15" s="486">
        <f>SUM(D13:D14)</f>
        <v>1728143176.1099999</v>
      </c>
      <c r="E15" s="15">
        <v>276788051</v>
      </c>
      <c r="F15" s="486">
        <f>SUM(F13:F14)</f>
        <v>259078150</v>
      </c>
      <c r="G15" s="15">
        <f>SUM(G13:G14)</f>
        <v>-175690237.15999994</v>
      </c>
      <c r="H15" s="19">
        <f>IF(E15=0,"",F15/E15-1)</f>
        <v>-6.3983618281267529E-2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17">
        <v>206239404</v>
      </c>
      <c r="D22" s="306">
        <v>243904517.5</v>
      </c>
      <c r="E22" s="17">
        <v>19592930</v>
      </c>
      <c r="F22" s="306">
        <v>23170926</v>
      </c>
      <c r="G22" s="17">
        <f>D22-C22</f>
        <v>37665113.5</v>
      </c>
      <c r="H22" s="18">
        <f>IF(E22=0,"",F22/E22-1)</f>
        <v>0.18261668877498161</v>
      </c>
      <c r="I22" s="22">
        <f>IF(D22=0,"N/A",F22/D22)</f>
        <v>9.4999987033860492E-2</v>
      </c>
    </row>
    <row r="23" spans="1:9">
      <c r="A23" s="1">
        <v>120</v>
      </c>
      <c r="B23" s="36" t="s">
        <v>76</v>
      </c>
      <c r="C23" s="17">
        <v>0</v>
      </c>
      <c r="D23" s="306">
        <v>0</v>
      </c>
      <c r="E23" s="17">
        <v>0</v>
      </c>
      <c r="F23" s="306">
        <v>0</v>
      </c>
      <c r="G23" s="17">
        <f>D23-C23</f>
        <v>0</v>
      </c>
      <c r="H23" s="18" t="str">
        <f>IF(E23=0,"",F23/E23-1)</f>
        <v/>
      </c>
      <c r="I23" s="22" t="str">
        <f>IF(D23=0,"N/A",F23/D23)</f>
        <v>N/A</v>
      </c>
    </row>
    <row r="24" spans="1:9">
      <c r="A24" s="28">
        <v>130</v>
      </c>
      <c r="B24" s="37" t="s">
        <v>77</v>
      </c>
      <c r="C24" s="26">
        <v>15491083</v>
      </c>
      <c r="D24" s="307">
        <v>15001562.75</v>
      </c>
      <c r="E24" s="26">
        <v>1471639</v>
      </c>
      <c r="F24" s="307">
        <v>1425241</v>
      </c>
      <c r="G24" s="26">
        <f>D24-C24</f>
        <v>-489520.25</v>
      </c>
      <c r="H24" s="23">
        <f>IF(E24=0,"",F24/E24-1)</f>
        <v>-3.1528112533032893E-2</v>
      </c>
      <c r="I24" s="24">
        <f>IF(D24=0,"N/A",F24/D24)</f>
        <v>9.5006168607333921E-2</v>
      </c>
    </row>
    <row r="25" spans="1:9">
      <c r="A25" s="7" t="s">
        <v>15</v>
      </c>
      <c r="B25" s="7" t="s">
        <v>16</v>
      </c>
      <c r="C25" s="15">
        <v>221730487</v>
      </c>
      <c r="D25" s="15">
        <f>SUM(D22:D24)</f>
        <v>258906080.25</v>
      </c>
      <c r="E25" s="15">
        <v>21064569</v>
      </c>
      <c r="F25" s="15">
        <f>SUM(F22:F24)</f>
        <v>24596167</v>
      </c>
      <c r="G25" s="15">
        <f>SUM(G22:G24)</f>
        <v>37175593.25</v>
      </c>
      <c r="H25" s="19">
        <f>IF(E25=0,"",F25/E25-1)</f>
        <v>0.16765583952845176</v>
      </c>
      <c r="I25" s="25">
        <f>IF(D25=0,"N/A",F25/D25)</f>
        <v>9.500034520722693E-2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17">
        <v>116249.78</v>
      </c>
      <c r="D29" s="306">
        <v>116158.85</v>
      </c>
      <c r="E29" s="27">
        <v>1774.1057574474551</v>
      </c>
      <c r="F29" s="27">
        <f t="shared" ref="F29:F31" si="2">IF(D29&lt;&gt;0,D22/D29,0)</f>
        <v>2099.7497607801729</v>
      </c>
      <c r="G29" s="17">
        <f>D29-C29</f>
        <v>-90.929999999993015</v>
      </c>
      <c r="H29" s="27">
        <f>F29-E29</f>
        <v>325.64400333271783</v>
      </c>
      <c r="I29" s="2"/>
    </row>
    <row r="30" spans="1:9">
      <c r="A30" s="1">
        <v>120</v>
      </c>
      <c r="B30" s="36" t="s">
        <v>76</v>
      </c>
      <c r="C30" s="17">
        <v>0</v>
      </c>
      <c r="D30" s="306">
        <v>0</v>
      </c>
      <c r="E30" s="27">
        <v>0</v>
      </c>
      <c r="F30" s="27">
        <f t="shared" si="2"/>
        <v>0</v>
      </c>
      <c r="G30" s="17">
        <f>D30-C30</f>
        <v>0</v>
      </c>
      <c r="H30" s="27">
        <f>F30-E30</f>
        <v>0</v>
      </c>
      <c r="I30" s="2"/>
    </row>
    <row r="31" spans="1:9">
      <c r="A31" s="1">
        <v>130</v>
      </c>
      <c r="B31" s="36" t="s">
        <v>77</v>
      </c>
      <c r="C31" s="17">
        <v>182280.72</v>
      </c>
      <c r="D31" s="306">
        <v>181156.64</v>
      </c>
      <c r="E31" s="27">
        <v>84.984758673325402</v>
      </c>
      <c r="F31" s="27">
        <f t="shared" si="2"/>
        <v>82.809897280055523</v>
      </c>
      <c r="G31" s="17">
        <f>D31-C31</f>
        <v>-1124.0799999999872</v>
      </c>
      <c r="H31" s="27">
        <f>F31-E31</f>
        <v>-2.1748613932698788</v>
      </c>
      <c r="I31" s="2"/>
    </row>
    <row r="32" spans="1:9">
      <c r="B32" s="36"/>
      <c r="C32" s="17"/>
      <c r="D32" s="3"/>
      <c r="E32" s="27"/>
      <c r="F32" s="5"/>
      <c r="G32" s="3"/>
      <c r="H32" s="5"/>
      <c r="I32" s="2"/>
    </row>
    <row r="33" spans="1:9">
      <c r="B33" s="36"/>
      <c r="C33" s="17"/>
      <c r="D33" s="3"/>
      <c r="E33" s="27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17">
        <v>231295708</v>
      </c>
      <c r="D38" s="306">
        <v>194650928.66999999</v>
      </c>
      <c r="E38" s="17">
        <v>21973176</v>
      </c>
      <c r="F38" s="306">
        <v>18492033</v>
      </c>
      <c r="G38" s="17">
        <f>D38-C38</f>
        <v>-36644779.330000013</v>
      </c>
      <c r="H38" s="18">
        <f>IF(E38=0,"",F38/E38-1)</f>
        <v>-0.15842693837249566</v>
      </c>
      <c r="I38" s="22">
        <f>IF(D38=0,"N/A",F38/D38)</f>
        <v>9.500100064433975E-2</v>
      </c>
    </row>
    <row r="39" spans="1:9">
      <c r="A39" s="1">
        <v>300</v>
      </c>
      <c r="B39" s="36" t="s">
        <v>64</v>
      </c>
      <c r="C39" s="17">
        <v>769214683.04999995</v>
      </c>
      <c r="D39" s="306">
        <v>591113204.95000005</v>
      </c>
      <c r="E39" s="17">
        <v>73075393</v>
      </c>
      <c r="F39" s="306">
        <v>56155720</v>
      </c>
      <c r="G39" s="17">
        <f>D39-C39</f>
        <v>-178101478.0999999</v>
      </c>
      <c r="H39" s="18">
        <f>IF(E39=0,"",F39/E39-1)</f>
        <v>-0.23153721527026205</v>
      </c>
      <c r="I39" s="22">
        <f>IF(D39=0,"N/A",F39/D39)</f>
        <v>9.4999941685873848E-2</v>
      </c>
    </row>
    <row r="40" spans="1:9">
      <c r="A40" s="1">
        <v>400</v>
      </c>
      <c r="B40" s="36" t="s">
        <v>62</v>
      </c>
      <c r="C40" s="17">
        <v>21493929</v>
      </c>
      <c r="D40" s="306">
        <v>22233360</v>
      </c>
      <c r="E40" s="17">
        <v>2041977</v>
      </c>
      <c r="F40" s="306">
        <v>2112196</v>
      </c>
      <c r="G40" s="17">
        <f>D40-C40</f>
        <v>739431</v>
      </c>
      <c r="H40" s="18">
        <f>IF(E40=0,"",F40/E40-1)</f>
        <v>3.4387752653433523E-2</v>
      </c>
      <c r="I40" s="22">
        <f>IF(D40=0,"N/A",F40/D40)</f>
        <v>9.5001205395855604E-2</v>
      </c>
    </row>
    <row r="41" spans="1:9">
      <c r="A41" s="28">
        <v>500</v>
      </c>
      <c r="B41" s="37" t="s">
        <v>63</v>
      </c>
      <c r="C41" s="26">
        <v>86734365</v>
      </c>
      <c r="D41" s="307">
        <v>87367494</v>
      </c>
      <c r="E41" s="26">
        <v>8239775</v>
      </c>
      <c r="F41" s="307">
        <v>8299911</v>
      </c>
      <c r="G41" s="26">
        <f>D41-C41</f>
        <v>633129</v>
      </c>
      <c r="H41" s="23">
        <f>IF(E41=0,"",F41/E41-1)</f>
        <v>7.2982575373721215E-3</v>
      </c>
      <c r="I41" s="24">
        <f>IF(D41=0,"N/A",F41/D41)</f>
        <v>9.4999989355308734E-2</v>
      </c>
    </row>
    <row r="42" spans="1:9">
      <c r="A42" s="7" t="s">
        <v>14</v>
      </c>
      <c r="B42" s="7" t="s">
        <v>69</v>
      </c>
      <c r="C42" s="15">
        <v>1108738685.05</v>
      </c>
      <c r="D42" s="15">
        <f>SUM(D38:D41)</f>
        <v>895364987.62</v>
      </c>
      <c r="E42" s="15">
        <v>105330321</v>
      </c>
      <c r="F42" s="15">
        <f>SUM(F38:F41)</f>
        <v>85059860</v>
      </c>
      <c r="G42" s="15">
        <f>SUM(G38:G41)</f>
        <v>-213373697.42999992</v>
      </c>
      <c r="H42" s="19">
        <f>IF(E42=0,"",F42/E42-1)</f>
        <v>-0.19244658905007994</v>
      </c>
      <c r="I42" s="25">
        <f>IF(D42=0,"N/A",F42/D42)</f>
        <v>9.5000207933192138E-2</v>
      </c>
    </row>
    <row r="43" spans="1:9">
      <c r="D43" s="2"/>
      <c r="F43" s="2"/>
      <c r="G43" s="2"/>
      <c r="H43" s="2"/>
      <c r="I43" s="2"/>
    </row>
    <row r="44" spans="1:9"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17">
        <v>19517342.789999999</v>
      </c>
      <c r="D47" s="306">
        <v>13917779.449999999</v>
      </c>
      <c r="E47" s="17">
        <v>1854162</v>
      </c>
      <c r="F47" s="306">
        <v>1322198</v>
      </c>
      <c r="G47" s="17">
        <f>D47-C47</f>
        <v>-5599563.3399999999</v>
      </c>
      <c r="H47" s="18">
        <f>IF(E47=0,"",F47/E47-1)</f>
        <v>-0.28690265467634435</v>
      </c>
      <c r="I47" s="22">
        <f>IF(D47=0,"N/A",F47/D47)</f>
        <v>9.5000643224016607E-2</v>
      </c>
    </row>
    <row r="48" spans="1:9">
      <c r="A48" s="28">
        <v>730</v>
      </c>
      <c r="B48" s="37" t="s">
        <v>67</v>
      </c>
      <c r="C48" s="26">
        <v>87465767.430000007</v>
      </c>
      <c r="D48" s="307">
        <v>91988622.790000007</v>
      </c>
      <c r="E48" s="26">
        <v>8309254</v>
      </c>
      <c r="F48" s="307">
        <v>8738929</v>
      </c>
      <c r="G48" s="26">
        <f>D48-C48</f>
        <v>4522855.3599999994</v>
      </c>
      <c r="H48" s="23">
        <f>IF(E48=0,"",F48/E48-1)</f>
        <v>5.1710418287851168E-2</v>
      </c>
      <c r="I48" s="24">
        <f>IF(D48=0,"N/A",F48/D48)</f>
        <v>9.5000106914852084E-2</v>
      </c>
    </row>
    <row r="49" spans="1:9">
      <c r="A49" s="7" t="s">
        <v>17</v>
      </c>
      <c r="B49" s="7" t="s">
        <v>68</v>
      </c>
      <c r="C49" s="15">
        <v>106983110.22</v>
      </c>
      <c r="D49" s="15">
        <f>SUM(D47:D48)</f>
        <v>105906402.24000001</v>
      </c>
      <c r="E49" s="15">
        <v>10163416</v>
      </c>
      <c r="F49" s="15">
        <f>SUM(F47:F48)</f>
        <v>10061127</v>
      </c>
      <c r="G49" s="15">
        <f>SUM(G47:G48)</f>
        <v>-1076707.9800000004</v>
      </c>
      <c r="H49" s="19">
        <f>IF(E49=0,"",F49/E49-1)</f>
        <v>-1.0064431092853043E-2</v>
      </c>
      <c r="I49" s="25">
        <f>IF(D49=0,"N/A",F49/D49)</f>
        <v>9.5000177394374677E-2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17">
        <v>8590030</v>
      </c>
      <c r="D56" s="306">
        <v>9278160</v>
      </c>
      <c r="E56" s="17">
        <v>987854</v>
      </c>
      <c r="F56" s="306">
        <v>1066989</v>
      </c>
      <c r="G56" s="17">
        <f>D56-C56</f>
        <v>688130</v>
      </c>
      <c r="H56" s="18">
        <f t="shared" ref="H56:H87" si="3">IF(E56=0,"",F56/E56-1)</f>
        <v>8.0107991666784839E-2</v>
      </c>
      <c r="I56" s="22">
        <f t="shared" ref="I56:I87" si="4">IF(D56=0,"N/A",F56/D56)</f>
        <v>0.11500006466799452</v>
      </c>
    </row>
    <row r="57" spans="1:9">
      <c r="A57" s="1">
        <v>502</v>
      </c>
      <c r="B57" s="1" t="s">
        <v>28</v>
      </c>
      <c r="C57" s="17">
        <v>0</v>
      </c>
      <c r="D57" s="306">
        <v>0</v>
      </c>
      <c r="E57" s="17">
        <v>0</v>
      </c>
      <c r="F57" s="306">
        <v>0</v>
      </c>
      <c r="G57" s="17">
        <f t="shared" ref="G57:G86" si="5">D57-C57</f>
        <v>0</v>
      </c>
      <c r="H57" s="18" t="str">
        <f t="shared" si="3"/>
        <v/>
      </c>
      <c r="I57" s="22" t="str">
        <f t="shared" si="4"/>
        <v>N/A</v>
      </c>
    </row>
    <row r="58" spans="1:9">
      <c r="A58" s="1">
        <v>503</v>
      </c>
      <c r="B58" s="1" t="s">
        <v>29</v>
      </c>
      <c r="C58" s="17">
        <v>0</v>
      </c>
      <c r="D58" s="306">
        <v>0</v>
      </c>
      <c r="E58" s="17">
        <v>0</v>
      </c>
      <c r="F58" s="306">
        <v>0</v>
      </c>
      <c r="G58" s="17">
        <f t="shared" si="5"/>
        <v>0</v>
      </c>
      <c r="H58" s="18" t="str">
        <f t="shared" si="3"/>
        <v/>
      </c>
      <c r="I58" s="22" t="str">
        <f t="shared" si="4"/>
        <v>N/A</v>
      </c>
    </row>
    <row r="59" spans="1:9">
      <c r="A59" s="1">
        <v>504</v>
      </c>
      <c r="B59" s="1" t="s">
        <v>30</v>
      </c>
      <c r="C59" s="17">
        <v>0</v>
      </c>
      <c r="D59" s="306">
        <v>0</v>
      </c>
      <c r="E59" s="17">
        <v>0</v>
      </c>
      <c r="F59" s="306">
        <v>0</v>
      </c>
      <c r="G59" s="17">
        <f t="shared" si="5"/>
        <v>0</v>
      </c>
      <c r="H59" s="18" t="str">
        <f t="shared" si="3"/>
        <v/>
      </c>
      <c r="I59" s="22" t="str">
        <f t="shared" si="4"/>
        <v>N/A</v>
      </c>
    </row>
    <row r="60" spans="1:9">
      <c r="A60" s="1">
        <v>505</v>
      </c>
      <c r="B60" s="1" t="s">
        <v>31</v>
      </c>
      <c r="C60" s="17">
        <v>661</v>
      </c>
      <c r="D60" s="306">
        <v>583</v>
      </c>
      <c r="E60" s="485">
        <v>76</v>
      </c>
      <c r="F60" s="306">
        <v>67</v>
      </c>
      <c r="G60" s="17">
        <f t="shared" si="5"/>
        <v>-78</v>
      </c>
      <c r="H60" s="18">
        <f t="shared" si="3"/>
        <v>-0.11842105263157898</v>
      </c>
      <c r="I60" s="22">
        <f t="shared" si="4"/>
        <v>0.11492281303602059</v>
      </c>
    </row>
    <row r="61" spans="1:9">
      <c r="A61" s="1">
        <v>506</v>
      </c>
      <c r="B61" s="1" t="s">
        <v>32</v>
      </c>
      <c r="C61" s="17">
        <v>0</v>
      </c>
      <c r="D61" s="306">
        <v>0</v>
      </c>
      <c r="E61" s="17">
        <v>0</v>
      </c>
      <c r="F61" s="306">
        <v>0</v>
      </c>
      <c r="G61" s="17">
        <f t="shared" si="5"/>
        <v>0</v>
      </c>
      <c r="H61" s="18" t="str">
        <f t="shared" si="3"/>
        <v/>
      </c>
      <c r="I61" s="22" t="str">
        <f t="shared" si="4"/>
        <v>N/A</v>
      </c>
    </row>
    <row r="62" spans="1:9">
      <c r="A62" s="1">
        <v>507</v>
      </c>
      <c r="B62" s="1" t="s">
        <v>33</v>
      </c>
      <c r="C62" s="17">
        <v>49475</v>
      </c>
      <c r="D62" s="306">
        <v>45346</v>
      </c>
      <c r="E62" s="17">
        <v>5690</v>
      </c>
      <c r="F62" s="306">
        <v>5215</v>
      </c>
      <c r="G62" s="17">
        <f t="shared" si="5"/>
        <v>-4129</v>
      </c>
      <c r="H62" s="18">
        <f t="shared" si="3"/>
        <v>-8.3479789103690694E-2</v>
      </c>
      <c r="I62" s="22">
        <f t="shared" si="4"/>
        <v>0.11500463105896881</v>
      </c>
    </row>
    <row r="63" spans="1:9">
      <c r="A63" s="1">
        <v>508</v>
      </c>
      <c r="B63" s="1" t="s">
        <v>34</v>
      </c>
      <c r="C63" s="17">
        <v>0</v>
      </c>
      <c r="D63" s="306">
        <v>0</v>
      </c>
      <c r="E63" s="17">
        <v>0</v>
      </c>
      <c r="F63" s="306">
        <v>0</v>
      </c>
      <c r="G63" s="17">
        <f t="shared" si="5"/>
        <v>0</v>
      </c>
      <c r="H63" s="18" t="str">
        <f t="shared" si="3"/>
        <v/>
      </c>
      <c r="I63" s="22" t="str">
        <f t="shared" si="4"/>
        <v>N/A</v>
      </c>
    </row>
    <row r="64" spans="1:9">
      <c r="A64" s="1">
        <v>509</v>
      </c>
      <c r="B64" s="1" t="s">
        <v>24</v>
      </c>
      <c r="C64" s="17">
        <v>1009</v>
      </c>
      <c r="D64" s="306">
        <v>1023</v>
      </c>
      <c r="E64" s="17">
        <v>116</v>
      </c>
      <c r="F64" s="306">
        <v>118</v>
      </c>
      <c r="G64" s="17">
        <f t="shared" si="5"/>
        <v>14</v>
      </c>
      <c r="H64" s="18">
        <f t="shared" si="3"/>
        <v>1.7241379310344751E-2</v>
      </c>
      <c r="I64" s="22">
        <f t="shared" si="4"/>
        <v>0.11534701857282502</v>
      </c>
    </row>
    <row r="65" spans="1:9">
      <c r="A65" s="1">
        <v>510</v>
      </c>
      <c r="B65" s="1" t="s">
        <v>35</v>
      </c>
      <c r="C65" s="17">
        <v>0</v>
      </c>
      <c r="D65" s="306">
        <v>0</v>
      </c>
      <c r="E65" s="17">
        <v>0</v>
      </c>
      <c r="F65" s="306">
        <v>0</v>
      </c>
      <c r="G65" s="17">
        <f t="shared" si="5"/>
        <v>0</v>
      </c>
      <c r="H65" s="18" t="str">
        <f t="shared" si="3"/>
        <v/>
      </c>
      <c r="I65" s="22" t="str">
        <f t="shared" si="4"/>
        <v>N/A</v>
      </c>
    </row>
    <row r="66" spans="1:9">
      <c r="A66" s="1">
        <v>511</v>
      </c>
      <c r="B66" s="1" t="s">
        <v>36</v>
      </c>
      <c r="C66" s="17">
        <v>0</v>
      </c>
      <c r="D66" s="306">
        <v>0</v>
      </c>
      <c r="E66" s="17">
        <v>0</v>
      </c>
      <c r="F66" s="306">
        <v>0</v>
      </c>
      <c r="G66" s="17">
        <f t="shared" si="5"/>
        <v>0</v>
      </c>
      <c r="H66" s="18" t="str">
        <f t="shared" si="3"/>
        <v/>
      </c>
      <c r="I66" s="22" t="str">
        <f t="shared" si="4"/>
        <v>N/A</v>
      </c>
    </row>
    <row r="67" spans="1:9">
      <c r="A67" s="1">
        <v>512</v>
      </c>
      <c r="B67" s="1" t="s">
        <v>37</v>
      </c>
      <c r="C67" s="17">
        <v>78927840</v>
      </c>
      <c r="D67" s="306">
        <v>86164510</v>
      </c>
      <c r="E67" s="17">
        <v>9076702</v>
      </c>
      <c r="F67" s="306">
        <v>9908920</v>
      </c>
      <c r="G67" s="17">
        <f t="shared" si="5"/>
        <v>7236670</v>
      </c>
      <c r="H67" s="18">
        <f t="shared" si="3"/>
        <v>9.1687267027164676E-2</v>
      </c>
      <c r="I67" s="22">
        <f t="shared" si="4"/>
        <v>0.11500001566770356</v>
      </c>
    </row>
    <row r="68" spans="1:9">
      <c r="A68" s="1">
        <v>513</v>
      </c>
      <c r="B68" s="1" t="s">
        <v>38</v>
      </c>
      <c r="C68" s="17">
        <v>0</v>
      </c>
      <c r="D68" s="306">
        <v>0</v>
      </c>
      <c r="E68" s="17">
        <v>0</v>
      </c>
      <c r="F68" s="306">
        <v>0</v>
      </c>
      <c r="G68" s="17">
        <f t="shared" si="5"/>
        <v>0</v>
      </c>
      <c r="H68" s="18" t="str">
        <f t="shared" si="3"/>
        <v/>
      </c>
      <c r="I68" s="22" t="str">
        <f t="shared" si="4"/>
        <v>N/A</v>
      </c>
    </row>
    <row r="69" spans="1:9">
      <c r="A69" s="1">
        <v>514</v>
      </c>
      <c r="B69" s="1" t="s">
        <v>39</v>
      </c>
      <c r="C69" s="17">
        <v>0</v>
      </c>
      <c r="D69" s="306">
        <v>0</v>
      </c>
      <c r="E69" s="17">
        <v>0</v>
      </c>
      <c r="F69" s="306">
        <v>0</v>
      </c>
      <c r="G69" s="17">
        <f t="shared" si="5"/>
        <v>0</v>
      </c>
      <c r="H69" s="18" t="str">
        <f t="shared" si="3"/>
        <v/>
      </c>
      <c r="I69" s="22" t="str">
        <f t="shared" si="4"/>
        <v>N/A</v>
      </c>
    </row>
    <row r="70" spans="1:9">
      <c r="A70" s="1">
        <v>515</v>
      </c>
      <c r="B70" s="1" t="s">
        <v>40</v>
      </c>
      <c r="C70" s="17">
        <v>3850</v>
      </c>
      <c r="D70" s="306">
        <v>3850</v>
      </c>
      <c r="E70" s="17">
        <v>443</v>
      </c>
      <c r="F70" s="306">
        <v>443</v>
      </c>
      <c r="G70" s="17">
        <f t="shared" si="5"/>
        <v>0</v>
      </c>
      <c r="H70" s="18">
        <f t="shared" si="3"/>
        <v>0</v>
      </c>
      <c r="I70" s="22">
        <f t="shared" si="4"/>
        <v>0.11506493506493506</v>
      </c>
    </row>
    <row r="71" spans="1:9">
      <c r="A71" s="1">
        <v>516</v>
      </c>
      <c r="B71" s="1" t="s">
        <v>41</v>
      </c>
      <c r="C71" s="17">
        <v>1565</v>
      </c>
      <c r="D71" s="306">
        <v>1142</v>
      </c>
      <c r="E71" s="17">
        <v>180</v>
      </c>
      <c r="F71" s="306">
        <v>131</v>
      </c>
      <c r="G71" s="17">
        <f t="shared" si="5"/>
        <v>-423</v>
      </c>
      <c r="H71" s="18">
        <f t="shared" si="3"/>
        <v>-0.27222222222222225</v>
      </c>
      <c r="I71" s="22">
        <f t="shared" si="4"/>
        <v>0.11471103327495621</v>
      </c>
    </row>
    <row r="72" spans="1:9">
      <c r="A72" s="1">
        <v>517</v>
      </c>
      <c r="B72" s="1" t="s">
        <v>42</v>
      </c>
      <c r="C72" s="17">
        <v>0</v>
      </c>
      <c r="D72" s="306">
        <v>0</v>
      </c>
      <c r="E72" s="17">
        <v>0</v>
      </c>
      <c r="F72" s="306">
        <v>0</v>
      </c>
      <c r="G72" s="17">
        <f t="shared" si="5"/>
        <v>0</v>
      </c>
      <c r="H72" s="18" t="str">
        <f t="shared" si="3"/>
        <v/>
      </c>
      <c r="I72" s="22" t="str">
        <f t="shared" si="4"/>
        <v>N/A</v>
      </c>
    </row>
    <row r="73" spans="1:9">
      <c r="A73" s="1">
        <v>518</v>
      </c>
      <c r="B73" s="1" t="s">
        <v>43</v>
      </c>
      <c r="C73" s="17">
        <v>0</v>
      </c>
      <c r="D73" s="306">
        <v>0</v>
      </c>
      <c r="E73" s="17">
        <v>0</v>
      </c>
      <c r="F73" s="306">
        <v>0</v>
      </c>
      <c r="G73" s="17">
        <f t="shared" si="5"/>
        <v>0</v>
      </c>
      <c r="H73" s="18" t="str">
        <f t="shared" si="3"/>
        <v/>
      </c>
      <c r="I73" s="22" t="str">
        <f t="shared" si="4"/>
        <v>N/A</v>
      </c>
    </row>
    <row r="74" spans="1:9">
      <c r="A74" s="1">
        <v>519</v>
      </c>
      <c r="B74" s="1" t="s">
        <v>44</v>
      </c>
      <c r="C74" s="17">
        <v>0</v>
      </c>
      <c r="D74" s="306">
        <v>0</v>
      </c>
      <c r="E74" s="17">
        <v>0</v>
      </c>
      <c r="F74" s="306">
        <v>0</v>
      </c>
      <c r="G74" s="17">
        <f t="shared" si="5"/>
        <v>0</v>
      </c>
      <c r="H74" s="18" t="str">
        <f t="shared" si="3"/>
        <v/>
      </c>
      <c r="I74" s="22" t="str">
        <f t="shared" si="4"/>
        <v>N/A</v>
      </c>
    </row>
    <row r="75" spans="1:9">
      <c r="A75" s="1">
        <v>520</v>
      </c>
      <c r="B75" s="1" t="s">
        <v>51</v>
      </c>
      <c r="C75" s="17">
        <v>0</v>
      </c>
      <c r="D75" s="306">
        <v>0</v>
      </c>
      <c r="E75" s="17">
        <v>0</v>
      </c>
      <c r="F75" s="306">
        <v>0</v>
      </c>
      <c r="G75" s="17">
        <f t="shared" si="5"/>
        <v>0</v>
      </c>
      <c r="H75" s="18" t="str">
        <f t="shared" si="3"/>
        <v/>
      </c>
      <c r="I75" s="22" t="str">
        <f t="shared" si="4"/>
        <v>N/A</v>
      </c>
    </row>
    <row r="76" spans="1:9">
      <c r="A76" s="1">
        <v>521</v>
      </c>
      <c r="B76" s="1" t="s">
        <v>54</v>
      </c>
      <c r="C76" s="17">
        <v>0</v>
      </c>
      <c r="D76" s="306">
        <v>0</v>
      </c>
      <c r="E76" s="17">
        <v>0</v>
      </c>
      <c r="F76" s="306">
        <v>0</v>
      </c>
      <c r="G76" s="17">
        <f t="shared" si="5"/>
        <v>0</v>
      </c>
      <c r="H76" s="18" t="str">
        <f t="shared" si="3"/>
        <v/>
      </c>
      <c r="I76" s="22" t="str">
        <f t="shared" si="4"/>
        <v>N/A</v>
      </c>
    </row>
    <row r="77" spans="1:9">
      <c r="A77" s="1">
        <v>522</v>
      </c>
      <c r="B77" s="1" t="s">
        <v>22</v>
      </c>
      <c r="C77" s="17">
        <v>20651162</v>
      </c>
      <c r="D77" s="306">
        <v>20088379</v>
      </c>
      <c r="E77" s="17">
        <v>2374885</v>
      </c>
      <c r="F77" s="306">
        <v>2310162</v>
      </c>
      <c r="G77" s="17">
        <f t="shared" si="5"/>
        <v>-562783</v>
      </c>
      <c r="H77" s="18">
        <f t="shared" si="3"/>
        <v>-2.725310909791423E-2</v>
      </c>
      <c r="I77" s="22">
        <f t="shared" si="4"/>
        <v>0.11499992109866107</v>
      </c>
    </row>
    <row r="78" spans="1:9">
      <c r="A78" s="1">
        <v>523</v>
      </c>
      <c r="B78" s="1" t="s">
        <v>21</v>
      </c>
      <c r="C78" s="17">
        <v>0</v>
      </c>
      <c r="D78" s="306">
        <v>0</v>
      </c>
      <c r="E78" s="17">
        <v>0</v>
      </c>
      <c r="F78" s="306">
        <v>0</v>
      </c>
      <c r="G78" s="17">
        <f t="shared" si="5"/>
        <v>0</v>
      </c>
      <c r="H78" s="18" t="str">
        <f t="shared" si="3"/>
        <v/>
      </c>
      <c r="I78" s="22" t="str">
        <f t="shared" si="4"/>
        <v>N/A</v>
      </c>
    </row>
    <row r="79" spans="1:9">
      <c r="A79" s="1">
        <v>524</v>
      </c>
      <c r="B79" s="1" t="s">
        <v>45</v>
      </c>
      <c r="C79" s="17">
        <v>331</v>
      </c>
      <c r="D79" s="306">
        <v>257</v>
      </c>
      <c r="E79" s="17">
        <v>38</v>
      </c>
      <c r="F79" s="306">
        <v>30</v>
      </c>
      <c r="G79" s="17">
        <f t="shared" si="5"/>
        <v>-74</v>
      </c>
      <c r="H79" s="18">
        <f t="shared" si="3"/>
        <v>-0.21052631578947367</v>
      </c>
      <c r="I79" s="22">
        <f t="shared" si="4"/>
        <v>0.11673151750972763</v>
      </c>
    </row>
    <row r="80" spans="1:9">
      <c r="A80" s="1">
        <v>525</v>
      </c>
      <c r="B80" s="1" t="s">
        <v>46</v>
      </c>
      <c r="C80" s="17">
        <v>1333217</v>
      </c>
      <c r="D80" s="306">
        <v>1352271</v>
      </c>
      <c r="E80" s="17">
        <v>153320</v>
      </c>
      <c r="F80" s="306">
        <v>155511</v>
      </c>
      <c r="G80" s="17">
        <f t="shared" si="5"/>
        <v>19054</v>
      </c>
      <c r="H80" s="18">
        <f t="shared" si="3"/>
        <v>1.4290373075919627E-2</v>
      </c>
      <c r="I80" s="22">
        <f t="shared" si="4"/>
        <v>0.11499987798303743</v>
      </c>
    </row>
    <row r="81" spans="1:9">
      <c r="A81" s="1">
        <v>526</v>
      </c>
      <c r="B81" s="1" t="s">
        <v>47</v>
      </c>
      <c r="C81" s="17">
        <v>2406497</v>
      </c>
      <c r="D81" s="306">
        <v>2034224</v>
      </c>
      <c r="E81" s="17">
        <v>276746</v>
      </c>
      <c r="F81" s="306">
        <v>233936</v>
      </c>
      <c r="G81" s="17">
        <f t="shared" si="5"/>
        <v>-372273</v>
      </c>
      <c r="H81" s="18">
        <f t="shared" si="3"/>
        <v>-0.15469058270038227</v>
      </c>
      <c r="I81" s="22">
        <f t="shared" si="4"/>
        <v>0.11500011798110729</v>
      </c>
    </row>
    <row r="82" spans="1:9">
      <c r="A82" s="1">
        <v>527</v>
      </c>
      <c r="B82" s="1" t="s">
        <v>48</v>
      </c>
      <c r="C82" s="17">
        <v>35443</v>
      </c>
      <c r="D82" s="306">
        <v>33049</v>
      </c>
      <c r="E82" s="17">
        <v>4077</v>
      </c>
      <c r="F82" s="306">
        <v>3801</v>
      </c>
      <c r="G82" s="17">
        <f t="shared" si="5"/>
        <v>-2394</v>
      </c>
      <c r="H82" s="18">
        <f t="shared" si="3"/>
        <v>-6.7696835908756414E-2</v>
      </c>
      <c r="I82" s="22">
        <f t="shared" si="4"/>
        <v>0.11501104420708645</v>
      </c>
    </row>
    <row r="83" spans="1:9">
      <c r="A83" s="1">
        <v>528</v>
      </c>
      <c r="B83" s="1" t="s">
        <v>49</v>
      </c>
      <c r="C83" s="17">
        <v>666000</v>
      </c>
      <c r="D83" s="306">
        <v>639340</v>
      </c>
      <c r="E83" s="17">
        <v>76590</v>
      </c>
      <c r="F83" s="306">
        <v>73524</v>
      </c>
      <c r="G83" s="17">
        <f t="shared" si="5"/>
        <v>-26660</v>
      </c>
      <c r="H83" s="18">
        <f t="shared" si="3"/>
        <v>-4.0031335683509583E-2</v>
      </c>
      <c r="I83" s="22">
        <f t="shared" si="4"/>
        <v>0.11499984358870084</v>
      </c>
    </row>
    <row r="84" spans="1:9">
      <c r="A84" s="1">
        <v>529</v>
      </c>
      <c r="B84" s="1" t="s">
        <v>657</v>
      </c>
      <c r="C84" s="17">
        <v>0</v>
      </c>
      <c r="D84" s="306">
        <v>0</v>
      </c>
      <c r="E84" s="17"/>
      <c r="F84" s="306">
        <v>0</v>
      </c>
      <c r="G84" s="17">
        <f t="shared" si="5"/>
        <v>0</v>
      </c>
      <c r="H84" s="18" t="str">
        <f t="shared" si="3"/>
        <v/>
      </c>
      <c r="I84" s="22" t="str">
        <f t="shared" si="4"/>
        <v>N/A</v>
      </c>
    </row>
    <row r="85" spans="1:9">
      <c r="A85" s="1">
        <v>531</v>
      </c>
      <c r="B85" s="1" t="s">
        <v>25</v>
      </c>
      <c r="C85" s="17">
        <v>30325892</v>
      </c>
      <c r="D85" s="306">
        <v>30285892</v>
      </c>
      <c r="E85" s="17">
        <v>3487479</v>
      </c>
      <c r="F85" s="306">
        <v>3482879</v>
      </c>
      <c r="G85" s="17">
        <f t="shared" si="5"/>
        <v>-40000</v>
      </c>
      <c r="H85" s="18">
        <f t="shared" si="3"/>
        <v>-1.3190043581624566E-3</v>
      </c>
      <c r="I85" s="22">
        <f t="shared" si="4"/>
        <v>0.11500004688651733</v>
      </c>
    </row>
    <row r="86" spans="1:9">
      <c r="A86" s="1">
        <v>532</v>
      </c>
      <c r="B86" s="28" t="s">
        <v>52</v>
      </c>
      <c r="C86" s="26">
        <v>10417660</v>
      </c>
      <c r="D86" s="307">
        <v>10386930</v>
      </c>
      <c r="E86" s="26">
        <v>1198030.9000000001</v>
      </c>
      <c r="F86" s="468">
        <v>1194496.95</v>
      </c>
      <c r="G86" s="26">
        <f t="shared" si="5"/>
        <v>-30730</v>
      </c>
      <c r="H86" s="23">
        <f t="shared" si="3"/>
        <v>-2.9497987071954723E-3</v>
      </c>
      <c r="I86" s="24">
        <f t="shared" si="4"/>
        <v>0.11499999999999999</v>
      </c>
    </row>
    <row r="87" spans="1:9">
      <c r="A87" s="7" t="s">
        <v>19</v>
      </c>
      <c r="B87" s="7" t="s">
        <v>26</v>
      </c>
      <c r="C87" s="15">
        <v>142992972</v>
      </c>
      <c r="D87" s="15">
        <f>SUM(D56:D85)</f>
        <v>149928026</v>
      </c>
      <c r="E87" s="15">
        <v>1198030.9000000001</v>
      </c>
      <c r="F87" s="15">
        <f>SUM(F56:F85)</f>
        <v>17241726</v>
      </c>
      <c r="G87" s="15">
        <f>SUM(G56:G85)</f>
        <v>6935054</v>
      </c>
      <c r="H87" s="19">
        <f t="shared" si="3"/>
        <v>13.39172061421788</v>
      </c>
      <c r="I87" s="25">
        <f t="shared" si="4"/>
        <v>0.11500002007629981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 tint="0.39997558519241921"/>
  </sheetPr>
  <dimension ref="A1:J87"/>
  <sheetViews>
    <sheetView workbookViewId="0">
      <selection activeCell="F56" sqref="F56:F86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"TETON COUNTY "&amp;D3</f>
        <v>TETON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28454730</v>
      </c>
      <c r="D6" s="17">
        <f>D25</f>
        <v>31499536.649999999</v>
      </c>
      <c r="E6" s="29">
        <f>E25</f>
        <v>2703207</v>
      </c>
      <c r="F6" s="17">
        <f>F25</f>
        <v>2992455</v>
      </c>
      <c r="G6" s="17">
        <f t="shared" ref="G6:G11" si="0">D6-C6</f>
        <v>3044806.6499999985</v>
      </c>
      <c r="H6" s="18">
        <f>IF(E6=0,"",F6/E6-1)</f>
        <v>0.10700179453515779</v>
      </c>
      <c r="I6" s="22">
        <f>IF(D6=0,"N/A",F6/D6)</f>
        <v>9.4999968832874884E-2</v>
      </c>
    </row>
    <row r="7" spans="1:10">
      <c r="A7" s="1" t="s">
        <v>14</v>
      </c>
      <c r="B7" s="36" t="s">
        <v>70</v>
      </c>
      <c r="C7" s="29">
        <f>C42</f>
        <v>42794504138.799995</v>
      </c>
      <c r="D7" s="17">
        <f>D42</f>
        <v>39621434630.870003</v>
      </c>
      <c r="E7" s="29">
        <f>E42</f>
        <v>4065478529</v>
      </c>
      <c r="F7" s="17">
        <f>F42</f>
        <v>3764036604</v>
      </c>
      <c r="G7" s="17">
        <f t="shared" si="0"/>
        <v>-3173069507.9299927</v>
      </c>
      <c r="H7" s="18">
        <f t="shared" ref="H7:H14" si="1">IF(E7=0,"",F7/E7-1)</f>
        <v>-7.4146726602968172E-2</v>
      </c>
      <c r="I7" s="22">
        <f>IF(D7=0,"N/A",F7/D7)</f>
        <v>9.5000007926703128E-2</v>
      </c>
    </row>
    <row r="8" spans="1:10">
      <c r="A8" s="1" t="s">
        <v>17</v>
      </c>
      <c r="B8" s="36" t="s">
        <v>71</v>
      </c>
      <c r="C8" s="29">
        <f>C49</f>
        <v>233772439.47999999</v>
      </c>
      <c r="D8" s="17">
        <f>D49</f>
        <v>238871257.13999999</v>
      </c>
      <c r="E8" s="29">
        <f>E49</f>
        <v>22208414</v>
      </c>
      <c r="F8" s="17">
        <f>F49</f>
        <v>22692798</v>
      </c>
      <c r="G8" s="17">
        <f t="shared" si="0"/>
        <v>5098817.6599999964</v>
      </c>
      <c r="H8" s="18">
        <f t="shared" si="1"/>
        <v>2.1810832597050744E-2</v>
      </c>
      <c r="I8" s="22">
        <f>IF(D8=0,"N/A",F8/D8)</f>
        <v>9.5000119611293316E-2</v>
      </c>
    </row>
    <row r="9" spans="1:10">
      <c r="A9" s="1" t="s">
        <v>19</v>
      </c>
      <c r="B9" s="36" t="s">
        <v>20</v>
      </c>
      <c r="C9" s="29">
        <f>C87</f>
        <v>4366285</v>
      </c>
      <c r="D9" s="17">
        <f>D87</f>
        <v>3620335</v>
      </c>
      <c r="E9" s="29">
        <f>E87</f>
        <v>502124</v>
      </c>
      <c r="F9" s="17">
        <f>F87</f>
        <v>416338</v>
      </c>
      <c r="G9" s="17">
        <f t="shared" si="0"/>
        <v>-745950</v>
      </c>
      <c r="H9" s="18">
        <f t="shared" si="1"/>
        <v>-0.17084624515060021</v>
      </c>
      <c r="I9" s="22">
        <f>IF(D9=0,"N/A",F9/D9)</f>
        <v>0.11499985498579551</v>
      </c>
    </row>
    <row r="10" spans="1:10">
      <c r="B10" s="1" t="s">
        <v>23</v>
      </c>
      <c r="C10" s="29">
        <f>'MINERAL VALUE DETAIL'!X51</f>
        <v>4675299</v>
      </c>
      <c r="D10" s="279">
        <f>'STATE ASSESSED'!C24</f>
        <v>2949977</v>
      </c>
      <c r="E10" s="29">
        <f>C10</f>
        <v>4675299</v>
      </c>
      <c r="F10" s="279">
        <f>D10</f>
        <v>2949977</v>
      </c>
      <c r="G10" s="17">
        <f t="shared" si="0"/>
        <v>-1725322</v>
      </c>
      <c r="H10" s="18">
        <f t="shared" si="1"/>
        <v>-0.36902923214108874</v>
      </c>
      <c r="I10" s="22">
        <f>IF(D10=0,"N/A",F10/D10)</f>
        <v>1</v>
      </c>
    </row>
    <row r="11" spans="1:10">
      <c r="B11" s="1" t="s">
        <v>66</v>
      </c>
      <c r="C11" s="280">
        <f>'STATE ASSESSED'!E24</f>
        <v>106999286</v>
      </c>
      <c r="D11" s="279">
        <f>'STATE ASSESSED'!F24</f>
        <v>113187829</v>
      </c>
      <c r="E11" s="29">
        <f>'STATE ASSESSED'!H24</f>
        <v>11745627</v>
      </c>
      <c r="F11" s="279">
        <f>'STATE ASSESSED'!I24</f>
        <v>12366259</v>
      </c>
      <c r="G11" s="17">
        <f t="shared" si="0"/>
        <v>6188543</v>
      </c>
      <c r="H11" s="18">
        <f>IF(E11=0,"",F11/E11-1)</f>
        <v>5.2839409935289128E-2</v>
      </c>
      <c r="I11" s="22">
        <f>F11/D11</f>
        <v>0.10925431744079127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43061097593.279999</v>
      </c>
      <c r="D13" s="15">
        <f>SUM(D6:D9)</f>
        <v>39895425759.660004</v>
      </c>
      <c r="E13" s="15">
        <f>SUM(E6:E9)</f>
        <v>4090892274</v>
      </c>
      <c r="F13" s="15">
        <f>SUM(F6:F9)</f>
        <v>3790138195</v>
      </c>
      <c r="G13" s="15">
        <f>SUM(G6:G9)</f>
        <v>-3165671833.6199927</v>
      </c>
      <c r="H13" s="19">
        <f t="shared" si="1"/>
        <v>-7.3517965973210031E-2</v>
      </c>
      <c r="I13" s="21"/>
    </row>
    <row r="14" spans="1:10">
      <c r="B14" s="12" t="s">
        <v>74</v>
      </c>
      <c r="C14" s="16">
        <f>SUM(C10:C11)</f>
        <v>111674585</v>
      </c>
      <c r="D14" s="16">
        <f>SUM(D10:D11)</f>
        <v>116137806</v>
      </c>
      <c r="E14" s="16">
        <f>SUM(E10:E11)</f>
        <v>16420926</v>
      </c>
      <c r="F14" s="16">
        <f>SUM(F10:F11)</f>
        <v>15316236</v>
      </c>
      <c r="G14" s="16">
        <f>SUM(G10:G11)</f>
        <v>4463221</v>
      </c>
      <c r="H14" s="20">
        <f t="shared" si="1"/>
        <v>-6.7273307242234681E-2</v>
      </c>
      <c r="I14" s="21"/>
    </row>
    <row r="15" spans="1:10">
      <c r="B15" s="7" t="s">
        <v>72</v>
      </c>
      <c r="C15" s="15">
        <f>SUM(C13:C14)</f>
        <v>43172772178.279999</v>
      </c>
      <c r="D15" s="15">
        <f>SUM(D13:D14)</f>
        <v>40011563565.660004</v>
      </c>
      <c r="E15" s="15">
        <f>SUM(E13:E14)</f>
        <v>4107313200</v>
      </c>
      <c r="F15" s="15">
        <f>SUM(F13:F14)</f>
        <v>3805454431</v>
      </c>
      <c r="G15" s="15">
        <f>SUM(G13:G14)</f>
        <v>-3161208612.6199927</v>
      </c>
      <c r="H15" s="19">
        <f>IF(E15=0,"",F15/E15-1)</f>
        <v>-7.3492999998149622E-2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20811836</v>
      </c>
      <c r="D22" s="3">
        <v>23270521</v>
      </c>
      <c r="E22" s="29">
        <v>1977129</v>
      </c>
      <c r="F22" s="3">
        <v>2210695</v>
      </c>
      <c r="G22" s="17">
        <f>D22-C22</f>
        <v>2458685</v>
      </c>
      <c r="H22" s="18">
        <f>IF(E22=0,"",F22/E22-1)</f>
        <v>0.11813392044727489</v>
      </c>
      <c r="I22" s="22">
        <f>IF(D22=0,"N/A",F22/D22)</f>
        <v>9.4999806837156767E-2</v>
      </c>
    </row>
    <row r="23" spans="1:9">
      <c r="A23" s="1">
        <v>120</v>
      </c>
      <c r="B23" s="36" t="s">
        <v>76</v>
      </c>
      <c r="C23" s="29">
        <v>1130</v>
      </c>
      <c r="D23" s="3">
        <v>1680</v>
      </c>
      <c r="E23" s="29">
        <v>107</v>
      </c>
      <c r="F23" s="3">
        <v>160</v>
      </c>
      <c r="G23" s="17">
        <f>D23-C23</f>
        <v>550</v>
      </c>
      <c r="H23" s="18">
        <f>IF(E23=0,"",F23/E23-1)</f>
        <v>0.49532710280373826</v>
      </c>
      <c r="I23" s="22">
        <f>IF(D23=0,"N/A",F23/D23)</f>
        <v>9.5238095238095233E-2</v>
      </c>
    </row>
    <row r="24" spans="1:9">
      <c r="A24" s="28">
        <v>130</v>
      </c>
      <c r="B24" s="37" t="s">
        <v>77</v>
      </c>
      <c r="C24" s="30">
        <v>7641764</v>
      </c>
      <c r="D24" s="4">
        <v>8227335.6500000004</v>
      </c>
      <c r="E24" s="30">
        <v>725971</v>
      </c>
      <c r="F24" s="4">
        <v>781600</v>
      </c>
      <c r="G24" s="26">
        <f>D24-C24</f>
        <v>585571.65000000037</v>
      </c>
      <c r="H24" s="23">
        <f>IF(E24=0,"",F24/E24-1)</f>
        <v>7.6627027801386083E-2</v>
      </c>
      <c r="I24" s="24">
        <f>IF(D24=0,"N/A",F24/D24)</f>
        <v>9.5000378403183289E-2</v>
      </c>
    </row>
    <row r="25" spans="1:9">
      <c r="A25" s="7" t="s">
        <v>15</v>
      </c>
      <c r="B25" s="7" t="s">
        <v>16</v>
      </c>
      <c r="C25" s="15">
        <f>SUM(C22:C24)</f>
        <v>28454730</v>
      </c>
      <c r="D25" s="15">
        <f>SUM(D22:D24)</f>
        <v>31499536.649999999</v>
      </c>
      <c r="E25" s="15">
        <f>SUM(E22:E24)</f>
        <v>2703207</v>
      </c>
      <c r="F25" s="15">
        <f>SUM(F22:F24)</f>
        <v>2992455</v>
      </c>
      <c r="G25" s="15">
        <f>SUM(G22:G24)</f>
        <v>3044806.6500000004</v>
      </c>
      <c r="H25" s="19">
        <f>IF(E25=0,"",F25/E25-1)</f>
        <v>0.10700179453515779</v>
      </c>
      <c r="I25" s="25">
        <f>IF(D25=0,"N/A",F25/D25)</f>
        <v>9.4999968832874884E-2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12689.352009</v>
      </c>
      <c r="D29" s="3">
        <v>13416.032008999999</v>
      </c>
      <c r="E29" s="31">
        <v>845.84819734345353</v>
      </c>
      <c r="F29" s="27">
        <f>IF(D29&lt;&gt;0,D22/D29,0)</f>
        <v>1734.5308198720177</v>
      </c>
      <c r="G29" s="17">
        <f>D29-C29</f>
        <v>726.67999999999847</v>
      </c>
      <c r="H29" s="27">
        <f>F29-E29</f>
        <v>888.68262252856414</v>
      </c>
      <c r="I29" s="2"/>
    </row>
    <row r="30" spans="1:9">
      <c r="A30" s="1">
        <v>120</v>
      </c>
      <c r="B30" s="36" t="s">
        <v>76</v>
      </c>
      <c r="C30" s="29">
        <v>3.78</v>
      </c>
      <c r="D30" s="3">
        <v>5</v>
      </c>
      <c r="E30" s="31">
        <v>389.27162977867204</v>
      </c>
      <c r="F30" s="27">
        <f>IF(D30&lt;&gt;0,D23/D30,0)</f>
        <v>336</v>
      </c>
      <c r="G30" s="17">
        <f>D30-C30</f>
        <v>1.2200000000000002</v>
      </c>
      <c r="H30" s="27">
        <f>F30-E30</f>
        <v>-53.271629778672036</v>
      </c>
      <c r="I30" s="2"/>
    </row>
    <row r="31" spans="1:9">
      <c r="A31" s="1">
        <v>130</v>
      </c>
      <c r="B31" s="36" t="s">
        <v>77</v>
      </c>
      <c r="C31" s="29">
        <v>17818.291759999996</v>
      </c>
      <c r="D31" s="3">
        <v>17495.59576</v>
      </c>
      <c r="E31" s="31">
        <v>335.31308358005009</v>
      </c>
      <c r="F31" s="27">
        <f>IF(D31&lt;&gt;0,D24/D31,0)</f>
        <v>470.25181439148662</v>
      </c>
      <c r="G31" s="17">
        <f>D31-C31</f>
        <v>-322.69599999999627</v>
      </c>
      <c r="H31" s="27">
        <f>F31-E31</f>
        <v>134.93873081143653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14555005819.08</v>
      </c>
      <c r="D38" s="3">
        <v>13516011314.889999</v>
      </c>
      <c r="E38" s="29">
        <v>1382726088</v>
      </c>
      <c r="F38" s="3">
        <v>1284021320</v>
      </c>
      <c r="G38" s="17">
        <f>D38-C38</f>
        <v>-1038994504.1900005</v>
      </c>
      <c r="H38" s="18">
        <f>IF(E38=0,"",F38/E38-1)</f>
        <v>-7.1384180031468403E-2</v>
      </c>
      <c r="I38" s="22">
        <f>IF(D38=0,"N/A",F38/D38)</f>
        <v>9.5000018132971653E-2</v>
      </c>
    </row>
    <row r="39" spans="1:9">
      <c r="A39" s="1">
        <v>300</v>
      </c>
      <c r="B39" s="36" t="s">
        <v>64</v>
      </c>
      <c r="C39" s="29">
        <v>22733408860.719997</v>
      </c>
      <c r="D39" s="3">
        <v>20216252731.980003</v>
      </c>
      <c r="E39" s="29">
        <v>2159673854</v>
      </c>
      <c r="F39" s="3">
        <v>1920544014</v>
      </c>
      <c r="G39" s="17">
        <f>D39-C39</f>
        <v>-2517156128.739994</v>
      </c>
      <c r="H39" s="18">
        <f>IF(E39=0,"",F39/E39-1)</f>
        <v>-0.11072497801327741</v>
      </c>
      <c r="I39" s="22">
        <f>IF(D39=0,"N/A",F39/D39)</f>
        <v>9.5000000220708536E-2</v>
      </c>
    </row>
    <row r="40" spans="1:9">
      <c r="A40" s="1">
        <v>400</v>
      </c>
      <c r="B40" s="36" t="s">
        <v>62</v>
      </c>
      <c r="C40" s="29">
        <v>1897514164</v>
      </c>
      <c r="D40" s="3">
        <v>1881059270</v>
      </c>
      <c r="E40" s="29">
        <v>180263927</v>
      </c>
      <c r="F40" s="3">
        <v>178700719</v>
      </c>
      <c r="G40" s="17">
        <f>D40-C40</f>
        <v>-16454894</v>
      </c>
      <c r="H40" s="18">
        <f>IF(E40=0,"",F40/E40-1)</f>
        <v>-8.6717738041954817E-3</v>
      </c>
      <c r="I40" s="22">
        <f>IF(D40=0,"N/A",F40/D40)</f>
        <v>9.5000046968217011E-2</v>
      </c>
    </row>
    <row r="41" spans="1:9">
      <c r="A41" s="28">
        <v>500</v>
      </c>
      <c r="B41" s="37" t="s">
        <v>63</v>
      </c>
      <c r="C41" s="30">
        <v>3608575295</v>
      </c>
      <c r="D41" s="4">
        <v>4008111314</v>
      </c>
      <c r="E41" s="30">
        <v>342814660</v>
      </c>
      <c r="F41" s="4">
        <v>380770551</v>
      </c>
      <c r="G41" s="26">
        <f>D41-C41</f>
        <v>399536019</v>
      </c>
      <c r="H41" s="23">
        <f>IF(E41=0,"",F41/E41-1)</f>
        <v>0.1107184010158726</v>
      </c>
      <c r="I41" s="24">
        <f>IF(D41=0,"N/A",F41/D41)</f>
        <v>9.4999994054556336E-2</v>
      </c>
    </row>
    <row r="42" spans="1:9">
      <c r="A42" s="7" t="s">
        <v>14</v>
      </c>
      <c r="B42" s="7" t="s">
        <v>69</v>
      </c>
      <c r="C42" s="15">
        <f>SUM(C38:C41)</f>
        <v>42794504138.799995</v>
      </c>
      <c r="D42" s="15">
        <f>SUM(D38:D41)</f>
        <v>39621434630.870003</v>
      </c>
      <c r="E42" s="15">
        <f>SUM(E38:E41)</f>
        <v>4065478529</v>
      </c>
      <c r="F42" s="15">
        <f>SUM(F38:F41)</f>
        <v>3764036604</v>
      </c>
      <c r="G42" s="15">
        <f>SUM(G38:G41)</f>
        <v>-3173069507.9299946</v>
      </c>
      <c r="H42" s="19">
        <f>IF(E42=0,"",F42/E42-1)</f>
        <v>-7.4146726602968172E-2</v>
      </c>
      <c r="I42" s="25">
        <f>IF(D42=0,"N/A",F42/D42)</f>
        <v>9.5000007926703128E-2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11636076.48</v>
      </c>
      <c r="D47" s="3">
        <v>8441114.1400000006</v>
      </c>
      <c r="E47" s="29">
        <v>1105455</v>
      </c>
      <c r="F47" s="3">
        <v>801934</v>
      </c>
      <c r="G47" s="17">
        <f>D47-C47</f>
        <v>-3194962.34</v>
      </c>
      <c r="H47" s="18">
        <f>IF(E47=0,"",F47/E47-1)</f>
        <v>-0.27456658118150445</v>
      </c>
      <c r="I47" s="22">
        <f>IF(D47=0,"N/A",F47/D47)</f>
        <v>9.5003335661564686E-2</v>
      </c>
    </row>
    <row r="48" spans="1:9">
      <c r="A48" s="28">
        <v>730</v>
      </c>
      <c r="B48" s="37" t="s">
        <v>67</v>
      </c>
      <c r="C48" s="30">
        <v>222136363</v>
      </c>
      <c r="D48" s="4">
        <v>230430143</v>
      </c>
      <c r="E48" s="30">
        <v>21102959</v>
      </c>
      <c r="F48" s="4">
        <v>21890864</v>
      </c>
      <c r="G48" s="26">
        <f>D48-C48</f>
        <v>8293780</v>
      </c>
      <c r="H48" s="23">
        <f>IF(E48=0,"",F48/E48-1)</f>
        <v>3.7336233274205766E-2</v>
      </c>
      <c r="I48" s="24">
        <f>IF(D48=0,"N/A",F48/D48)</f>
        <v>9.5000001800979658E-2</v>
      </c>
    </row>
    <row r="49" spans="1:9">
      <c r="A49" s="7" t="s">
        <v>17</v>
      </c>
      <c r="B49" s="7" t="s">
        <v>68</v>
      </c>
      <c r="C49" s="15">
        <f>SUM(C47:C48)</f>
        <v>233772439.47999999</v>
      </c>
      <c r="D49" s="15">
        <f>SUM(D47:D48)</f>
        <v>238871257.13999999</v>
      </c>
      <c r="E49" s="15">
        <f>SUM(E47:E48)</f>
        <v>22208414</v>
      </c>
      <c r="F49" s="15">
        <f>SUM(F47:F48)</f>
        <v>22692798</v>
      </c>
      <c r="G49" s="15">
        <f>SUM(G47:G48)</f>
        <v>5098817.66</v>
      </c>
      <c r="H49" s="19">
        <f>IF(E49=0,"",F49/E49-1)</f>
        <v>2.1810832597050744E-2</v>
      </c>
      <c r="I49" s="25">
        <f>IF(D49=0,"N/A",F49/D49)</f>
        <v>9.5000119611293316E-2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">
        <v>0</v>
      </c>
      <c r="E56" s="29">
        <v>0</v>
      </c>
      <c r="F56" s="3">
        <v>0</v>
      </c>
      <c r="G56" s="17">
        <f>D56-C56</f>
        <v>0</v>
      </c>
      <c r="H56" s="18" t="str">
        <f t="shared" ref="H56:H87" si="2">IF(E56=0,"",F56/E56-1)</f>
        <v/>
      </c>
      <c r="I56" s="22" t="str">
        <f t="shared" ref="I56:I87" si="3">IF(D56=0,"N/A",F56/D56)</f>
        <v>N/A</v>
      </c>
    </row>
    <row r="57" spans="1:9">
      <c r="A57" s="1">
        <v>502</v>
      </c>
      <c r="B57" s="1" t="s">
        <v>28</v>
      </c>
      <c r="C57" s="29">
        <v>3117026</v>
      </c>
      <c r="D57" s="3">
        <v>2469119</v>
      </c>
      <c r="E57" s="29">
        <v>358458</v>
      </c>
      <c r="F57" s="3">
        <v>283948</v>
      </c>
      <c r="G57" s="17">
        <f t="shared" ref="G57:G86" si="4">D57-C57</f>
        <v>-647907</v>
      </c>
      <c r="H57" s="18">
        <f t="shared" si="2"/>
        <v>-0.20786256688370741</v>
      </c>
      <c r="I57" s="22">
        <f t="shared" si="3"/>
        <v>0.11499972257311211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">
        <v>0</v>
      </c>
      <c r="E59" s="29">
        <v>0</v>
      </c>
      <c r="F59" s="3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0</v>
      </c>
      <c r="D62" s="3">
        <v>0</v>
      </c>
      <c r="E62" s="29">
        <v>0</v>
      </c>
      <c r="F62" s="3">
        <v>0</v>
      </c>
      <c r="G62" s="17">
        <f t="shared" si="4"/>
        <v>0</v>
      </c>
      <c r="H62" s="18" t="str">
        <f t="shared" si="2"/>
        <v/>
      </c>
      <c r="I62" s="22" t="str">
        <f t="shared" si="3"/>
        <v>N/A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">
        <v>0</v>
      </c>
      <c r="E64" s="29">
        <v>0</v>
      </c>
      <c r="F64" s="3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0</v>
      </c>
      <c r="D65" s="3">
        <v>0</v>
      </c>
      <c r="E65" s="29">
        <v>0</v>
      </c>
      <c r="F65" s="3">
        <v>0</v>
      </c>
      <c r="G65" s="17">
        <f t="shared" si="4"/>
        <v>0</v>
      </c>
      <c r="H65" s="18" t="str">
        <f t="shared" si="2"/>
        <v/>
      </c>
      <c r="I65" s="22" t="str">
        <f t="shared" si="3"/>
        <v>N/A</v>
      </c>
    </row>
    <row r="66" spans="1:9">
      <c r="A66" s="1">
        <v>511</v>
      </c>
      <c r="B66" s="1" t="s">
        <v>36</v>
      </c>
      <c r="C66" s="29">
        <v>0</v>
      </c>
      <c r="D66" s="3">
        <v>0</v>
      </c>
      <c r="E66" s="29">
        <v>0</v>
      </c>
      <c r="F66" s="3">
        <v>0</v>
      </c>
      <c r="G66" s="17">
        <f t="shared" si="4"/>
        <v>0</v>
      </c>
      <c r="H66" s="18" t="str">
        <f t="shared" si="2"/>
        <v/>
      </c>
      <c r="I66" s="22" t="str">
        <f t="shared" si="3"/>
        <v>N/A</v>
      </c>
    </row>
    <row r="67" spans="1:9">
      <c r="A67" s="1">
        <v>512</v>
      </c>
      <c r="B67" s="1" t="s">
        <v>37</v>
      </c>
      <c r="C67" s="29">
        <v>0</v>
      </c>
      <c r="D67" s="3">
        <v>0</v>
      </c>
      <c r="E67" s="29">
        <v>0</v>
      </c>
      <c r="F67" s="3">
        <v>0</v>
      </c>
      <c r="G67" s="17">
        <f t="shared" si="4"/>
        <v>0</v>
      </c>
      <c r="H67" s="18" t="str">
        <f t="shared" si="2"/>
        <v/>
      </c>
      <c r="I67" s="22" t="str">
        <f t="shared" si="3"/>
        <v>N/A</v>
      </c>
    </row>
    <row r="68" spans="1:9">
      <c r="A68" s="1">
        <v>513</v>
      </c>
      <c r="B68" s="1" t="s">
        <v>38</v>
      </c>
      <c r="C68" s="29">
        <v>0</v>
      </c>
      <c r="D68" s="3">
        <v>0</v>
      </c>
      <c r="E68" s="29">
        <v>0</v>
      </c>
      <c r="F68" s="3">
        <v>0</v>
      </c>
      <c r="G68" s="17">
        <f t="shared" si="4"/>
        <v>0</v>
      </c>
      <c r="H68" s="18" t="str">
        <f t="shared" si="2"/>
        <v/>
      </c>
      <c r="I68" s="22" t="str">
        <f t="shared" si="3"/>
        <v>N/A</v>
      </c>
    </row>
    <row r="69" spans="1:9">
      <c r="A69" s="1">
        <v>514</v>
      </c>
      <c r="B69" s="1" t="s">
        <v>39</v>
      </c>
      <c r="C69" s="29">
        <v>0</v>
      </c>
      <c r="D69" s="3">
        <v>0</v>
      </c>
      <c r="E69" s="29">
        <v>0</v>
      </c>
      <c r="F69" s="3">
        <v>0</v>
      </c>
      <c r="G69" s="17">
        <f t="shared" si="4"/>
        <v>0</v>
      </c>
      <c r="H69" s="18" t="str">
        <f t="shared" si="2"/>
        <v/>
      </c>
      <c r="I69" s="22" t="str">
        <f t="shared" si="3"/>
        <v>N/A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4"/>
        <v>0</v>
      </c>
      <c r="H70" s="18" t="str">
        <f t="shared" si="2"/>
        <v/>
      </c>
      <c r="I70" s="22" t="str">
        <f t="shared" si="3"/>
        <v>N/A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63910</v>
      </c>
      <c r="D72" s="3">
        <v>63910</v>
      </c>
      <c r="E72" s="29">
        <v>7350</v>
      </c>
      <c r="F72" s="3">
        <v>7350</v>
      </c>
      <c r="G72" s="17">
        <f t="shared" si="4"/>
        <v>0</v>
      </c>
      <c r="H72" s="18">
        <f t="shared" si="2"/>
        <v>0</v>
      </c>
      <c r="I72" s="22">
        <f t="shared" si="3"/>
        <v>0.11500547645125958</v>
      </c>
    </row>
    <row r="73" spans="1:9">
      <c r="A73" s="1">
        <v>518</v>
      </c>
      <c r="B73" s="1" t="s">
        <v>43</v>
      </c>
      <c r="C73" s="29">
        <v>0</v>
      </c>
      <c r="D73" s="3">
        <v>0</v>
      </c>
      <c r="E73" s="29">
        <v>0</v>
      </c>
      <c r="F73" s="3">
        <v>0</v>
      </c>
      <c r="G73" s="17">
        <f t="shared" si="4"/>
        <v>0</v>
      </c>
      <c r="H73" s="18" t="str">
        <f t="shared" si="2"/>
        <v/>
      </c>
      <c r="I73" s="22" t="str">
        <f t="shared" si="3"/>
        <v>N/A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0</v>
      </c>
      <c r="D77" s="3">
        <v>0</v>
      </c>
      <c r="E77" s="29">
        <v>0</v>
      </c>
      <c r="F77" s="3">
        <v>0</v>
      </c>
      <c r="G77" s="17">
        <f t="shared" si="4"/>
        <v>0</v>
      </c>
      <c r="H77" s="18" t="str">
        <f t="shared" si="2"/>
        <v/>
      </c>
      <c r="I77" s="22" t="str">
        <f t="shared" si="3"/>
        <v>N/A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1418</v>
      </c>
      <c r="D79" s="3">
        <v>1106</v>
      </c>
      <c r="E79" s="29">
        <v>163</v>
      </c>
      <c r="F79" s="3">
        <v>127</v>
      </c>
      <c r="G79" s="17">
        <f t="shared" si="4"/>
        <v>-312</v>
      </c>
      <c r="H79" s="18">
        <f t="shared" si="2"/>
        <v>-0.22085889570552142</v>
      </c>
      <c r="I79" s="22">
        <f t="shared" si="3"/>
        <v>0.11482820976491863</v>
      </c>
    </row>
    <row r="80" spans="1:9">
      <c r="A80" s="1">
        <v>525</v>
      </c>
      <c r="B80" s="1" t="s">
        <v>46</v>
      </c>
      <c r="C80" s="29">
        <v>1183931</v>
      </c>
      <c r="D80" s="3">
        <v>1086200</v>
      </c>
      <c r="E80" s="29">
        <v>136153</v>
      </c>
      <c r="F80" s="3">
        <v>124913</v>
      </c>
      <c r="G80" s="17">
        <f t="shared" si="4"/>
        <v>-97731</v>
      </c>
      <c r="H80" s="18">
        <f t="shared" si="2"/>
        <v>-8.2554185364993815E-2</v>
      </c>
      <c r="I80" s="22">
        <f t="shared" si="3"/>
        <v>0.115</v>
      </c>
    </row>
    <row r="81" spans="1:9">
      <c r="A81" s="1">
        <v>526</v>
      </c>
      <c r="B81" s="1" t="s">
        <v>47</v>
      </c>
      <c r="C81" s="29">
        <v>0</v>
      </c>
      <c r="D81" s="3">
        <v>0</v>
      </c>
      <c r="E81" s="29">
        <v>0</v>
      </c>
      <c r="F81" s="3">
        <v>0</v>
      </c>
      <c r="G81" s="17">
        <f t="shared" si="4"/>
        <v>0</v>
      </c>
      <c r="H81" s="18" t="str">
        <f t="shared" si="2"/>
        <v/>
      </c>
      <c r="I81" s="22" t="str">
        <f t="shared" si="3"/>
        <v>N/A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0</v>
      </c>
      <c r="D83" s="3">
        <v>0</v>
      </c>
      <c r="E83" s="29">
        <v>0</v>
      </c>
      <c r="F83" s="3">
        <v>0</v>
      </c>
      <c r="G83" s="17">
        <f t="shared" si="4"/>
        <v>0</v>
      </c>
      <c r="H83" s="18" t="str">
        <f t="shared" si="2"/>
        <v/>
      </c>
      <c r="I83" s="22" t="str">
        <f t="shared" si="3"/>
        <v>N/A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0</v>
      </c>
      <c r="D85" s="3">
        <v>0</v>
      </c>
      <c r="E85" s="29">
        <v>0</v>
      </c>
      <c r="F85" s="3">
        <v>0</v>
      </c>
      <c r="G85" s="17">
        <f t="shared" si="4"/>
        <v>0</v>
      </c>
      <c r="H85" s="18" t="str">
        <f t="shared" si="2"/>
        <v/>
      </c>
      <c r="I85" s="22" t="str">
        <f t="shared" si="3"/>
        <v>N/A</v>
      </c>
    </row>
    <row r="86" spans="1:9">
      <c r="A86" s="28">
        <v>532</v>
      </c>
      <c r="B86" s="28" t="s">
        <v>52</v>
      </c>
      <c r="C86" s="30">
        <v>0</v>
      </c>
      <c r="D86" s="4">
        <v>0</v>
      </c>
      <c r="E86" s="30">
        <v>0</v>
      </c>
      <c r="F86" s="4">
        <v>0</v>
      </c>
      <c r="G86" s="26">
        <f t="shared" si="4"/>
        <v>0</v>
      </c>
      <c r="H86" s="23" t="str">
        <f t="shared" si="2"/>
        <v/>
      </c>
      <c r="I86" s="24" t="str">
        <f t="shared" si="3"/>
        <v>N/A</v>
      </c>
    </row>
    <row r="87" spans="1:9">
      <c r="A87" s="7" t="s">
        <v>19</v>
      </c>
      <c r="B87" s="7" t="s">
        <v>26</v>
      </c>
      <c r="C87" s="15">
        <f>SUM(C56:C85)</f>
        <v>4366285</v>
      </c>
      <c r="D87" s="15">
        <f>SUM(D56:D85)</f>
        <v>3620335</v>
      </c>
      <c r="E87" s="15">
        <f>SUM(E56:E85)</f>
        <v>502124</v>
      </c>
      <c r="F87" s="15">
        <f>SUM(F56:F85)</f>
        <v>416338</v>
      </c>
      <c r="G87" s="15">
        <f>SUM(G56:G85)</f>
        <v>-745950</v>
      </c>
      <c r="H87" s="19">
        <f t="shared" si="2"/>
        <v>-0.17084624515060021</v>
      </c>
      <c r="I87" s="25">
        <f t="shared" si="3"/>
        <v>0.11499985498579551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4" tint="0.39997558519241921"/>
  </sheetPr>
  <dimension ref="A1:J87"/>
  <sheetViews>
    <sheetView topLeftCell="B61" zoomScale="115" zoomScaleNormal="115" workbookViewId="0">
      <selection activeCell="D10" sqref="D10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"UINTA COUNTY "&amp;D3</f>
        <v>UINTA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138352473.03</v>
      </c>
      <c r="D6" s="17">
        <f>D25</f>
        <v>133208521</v>
      </c>
      <c r="E6" s="29">
        <f>E25</f>
        <v>13143525</v>
      </c>
      <c r="F6" s="17">
        <f>F25</f>
        <v>12654872</v>
      </c>
      <c r="G6" s="17">
        <f t="shared" ref="G6:G11" si="0">D6-C6</f>
        <v>-5143952.0300000012</v>
      </c>
      <c r="H6" s="18">
        <f>IF(E6=0,"",F6/E6-1)</f>
        <v>-3.7178230345360164E-2</v>
      </c>
      <c r="I6" s="22">
        <f>IF(D6=0,"N/A",F6/D6)</f>
        <v>9.5000469226739631E-2</v>
      </c>
    </row>
    <row r="7" spans="1:10">
      <c r="A7" s="1" t="s">
        <v>14</v>
      </c>
      <c r="B7" s="36" t="s">
        <v>70</v>
      </c>
      <c r="C7" s="29">
        <f>C42</f>
        <v>2353651106.7399998</v>
      </c>
      <c r="D7" s="17">
        <f>D42</f>
        <v>1911253274.96</v>
      </c>
      <c r="E7" s="29">
        <f>E42</f>
        <v>223596859</v>
      </c>
      <c r="F7" s="17">
        <f>F42</f>
        <v>181569043</v>
      </c>
      <c r="G7" s="17">
        <f t="shared" si="0"/>
        <v>-442397831.77999973</v>
      </c>
      <c r="H7" s="18">
        <f t="shared" ref="H7:H14" si="1">IF(E7=0,"",F7/E7-1)</f>
        <v>-0.1879624614941483</v>
      </c>
      <c r="I7" s="22">
        <f>IF(D7=0,"N/A",F7/D7)</f>
        <v>9.4999990518682034E-2</v>
      </c>
    </row>
    <row r="8" spans="1:10">
      <c r="A8" s="1" t="s">
        <v>17</v>
      </c>
      <c r="B8" s="36" t="s">
        <v>71</v>
      </c>
      <c r="C8" s="29">
        <f>C49</f>
        <v>112247076.86</v>
      </c>
      <c r="D8" s="17">
        <f>D49</f>
        <v>106227299.81999999</v>
      </c>
      <c r="E8" s="29">
        <f>E49</f>
        <v>10663532</v>
      </c>
      <c r="F8" s="17">
        <f>F49</f>
        <v>10091608</v>
      </c>
      <c r="G8" s="17">
        <f t="shared" si="0"/>
        <v>-6019777.0400000066</v>
      </c>
      <c r="H8" s="18">
        <f t="shared" si="1"/>
        <v>-5.363363658495135E-2</v>
      </c>
      <c r="I8" s="22">
        <f>IF(D8=0,"N/A",F8/D8)</f>
        <v>9.5000136660726806E-2</v>
      </c>
    </row>
    <row r="9" spans="1:10">
      <c r="A9" s="1" t="s">
        <v>19</v>
      </c>
      <c r="B9" s="36" t="s">
        <v>20</v>
      </c>
      <c r="C9" s="29">
        <f>C87</f>
        <v>479908734</v>
      </c>
      <c r="D9" s="17">
        <f>D87</f>
        <v>456940035</v>
      </c>
      <c r="E9" s="29">
        <f>E87</f>
        <v>55189527</v>
      </c>
      <c r="F9" s="17">
        <f>F87</f>
        <v>52548102</v>
      </c>
      <c r="G9" s="17">
        <f t="shared" si="0"/>
        <v>-22968699</v>
      </c>
      <c r="H9" s="18">
        <f t="shared" si="1"/>
        <v>-4.7860982754934667E-2</v>
      </c>
      <c r="I9" s="22">
        <f>IF(D9=0,"N/A",F9/D9)</f>
        <v>0.11499999556834629</v>
      </c>
    </row>
    <row r="10" spans="1:10">
      <c r="B10" s="1" t="s">
        <v>23</v>
      </c>
      <c r="C10" s="29">
        <f>'MINERAL VALUE DETAIL'!X52</f>
        <v>126096750</v>
      </c>
      <c r="D10" s="279">
        <f>'STATE ASSESSED'!C25</f>
        <v>62090976</v>
      </c>
      <c r="E10" s="29">
        <f>C10</f>
        <v>126096750</v>
      </c>
      <c r="F10" s="279">
        <f>D10</f>
        <v>62090976</v>
      </c>
      <c r="G10" s="17">
        <f t="shared" si="0"/>
        <v>-64005774</v>
      </c>
      <c r="H10" s="18">
        <f t="shared" si="1"/>
        <v>-0.50759257474915098</v>
      </c>
      <c r="I10" s="22">
        <f>IF(D10=0,"N/A",F10/D10)</f>
        <v>1</v>
      </c>
    </row>
    <row r="11" spans="1:10">
      <c r="B11" s="1" t="s">
        <v>66</v>
      </c>
      <c r="C11" s="280">
        <f>'STATE ASSESSED'!E25</f>
        <v>506659601</v>
      </c>
      <c r="D11" s="279">
        <f>'STATE ASSESSED'!F25</f>
        <v>540985533</v>
      </c>
      <c r="E11" s="29">
        <f>'STATE ASSESSED'!H25</f>
        <v>57576184</v>
      </c>
      <c r="F11" s="279">
        <f>'STATE ASSESSED'!I25</f>
        <v>61439837</v>
      </c>
      <c r="G11" s="17">
        <f t="shared" si="0"/>
        <v>34325932</v>
      </c>
      <c r="H11" s="18">
        <f>IF(E11=0,"",F11/E11-1)</f>
        <v>6.7105055104033973E-2</v>
      </c>
      <c r="I11" s="22">
        <f>F11/D11</f>
        <v>0.1135702033643846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3084159390.6300001</v>
      </c>
      <c r="D13" s="15">
        <f>SUM(D6:D9)</f>
        <v>2607629130.7800002</v>
      </c>
      <c r="E13" s="15">
        <f>SUM(E6:E9)</f>
        <v>302593443</v>
      </c>
      <c r="F13" s="15">
        <f>SUM(F6:F9)</f>
        <v>256863625</v>
      </c>
      <c r="G13" s="15">
        <f>SUM(G6:G9)</f>
        <v>-476530259.84999973</v>
      </c>
      <c r="H13" s="19">
        <f t="shared" si="1"/>
        <v>-0.1511262687869942</v>
      </c>
      <c r="I13" s="21"/>
    </row>
    <row r="14" spans="1:10">
      <c r="B14" s="12" t="s">
        <v>74</v>
      </c>
      <c r="C14" s="16">
        <f>SUM(C10:C11)</f>
        <v>632756351</v>
      </c>
      <c r="D14" s="16">
        <f>SUM(D10:D11)</f>
        <v>603076509</v>
      </c>
      <c r="E14" s="16">
        <f>SUM(E10:E11)</f>
        <v>183672934</v>
      </c>
      <c r="F14" s="16">
        <f>SUM(F10:F11)</f>
        <v>123530813</v>
      </c>
      <c r="G14" s="16">
        <f>SUM(G10:G11)</f>
        <v>-29679842</v>
      </c>
      <c r="H14" s="20">
        <f t="shared" si="1"/>
        <v>-0.32744139101082792</v>
      </c>
      <c r="I14" s="21"/>
    </row>
    <row r="15" spans="1:10">
      <c r="B15" s="7" t="s">
        <v>72</v>
      </c>
      <c r="C15" s="15">
        <f>SUM(C13:C14)</f>
        <v>3716915741.6300001</v>
      </c>
      <c r="D15" s="15">
        <f>SUM(D13:D14)</f>
        <v>3210705639.7800002</v>
      </c>
      <c r="E15" s="15">
        <f>SUM(E13:E14)</f>
        <v>486266377</v>
      </c>
      <c r="F15" s="15">
        <f>SUM(F13:F14)</f>
        <v>380394438</v>
      </c>
      <c r="G15" s="15">
        <f>SUM(G13:G14)</f>
        <v>-506210101.84999973</v>
      </c>
      <c r="H15" s="19">
        <f>IF(E15=0,"",F15/E15-1)</f>
        <v>-0.21772416109288184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93603595.760000005</v>
      </c>
      <c r="D22" s="3">
        <v>89280838</v>
      </c>
      <c r="E22" s="29">
        <v>8892347</v>
      </c>
      <c r="F22" s="3">
        <v>8481686</v>
      </c>
      <c r="G22" s="17">
        <f>D22-C22</f>
        <v>-4322757.7600000054</v>
      </c>
      <c r="H22" s="18">
        <f>IF(E22=0,"",F22/E22-1)</f>
        <v>-4.6181396205073888E-2</v>
      </c>
      <c r="I22" s="22">
        <f>IF(D22=0,"N/A",F22/D22)</f>
        <v>9.5000071571908859E-2</v>
      </c>
    </row>
    <row r="23" spans="1:9">
      <c r="A23" s="1">
        <v>120</v>
      </c>
      <c r="B23" s="36" t="s">
        <v>76</v>
      </c>
      <c r="C23" s="29">
        <v>0</v>
      </c>
      <c r="D23" s="3">
        <v>0</v>
      </c>
      <c r="E23" s="29">
        <v>0</v>
      </c>
      <c r="F23" s="3">
        <v>0</v>
      </c>
      <c r="G23" s="17">
        <f>D23-C23</f>
        <v>0</v>
      </c>
      <c r="H23" s="18" t="str">
        <f>IF(E23=0,"",F23/E23-1)</f>
        <v/>
      </c>
      <c r="I23" s="22" t="str">
        <f>IF(D23=0,"N/A",F23/D23)</f>
        <v>N/A</v>
      </c>
    </row>
    <row r="24" spans="1:9">
      <c r="A24" s="28">
        <v>130</v>
      </c>
      <c r="B24" s="37" t="s">
        <v>77</v>
      </c>
      <c r="C24" s="30">
        <v>44748877.269999996</v>
      </c>
      <c r="D24" s="4">
        <v>43927683</v>
      </c>
      <c r="E24" s="30">
        <v>4251178</v>
      </c>
      <c r="F24" s="4">
        <v>4173186</v>
      </c>
      <c r="G24" s="26">
        <f>D24-C24</f>
        <v>-821194.26999999583</v>
      </c>
      <c r="H24" s="23">
        <f>IF(E24=0,"",F24/E24-1)</f>
        <v>-1.8345973751275557E-2</v>
      </c>
      <c r="I24" s="24">
        <f>IF(D24=0,"N/A",F24/D24)</f>
        <v>9.50012774404696E-2</v>
      </c>
    </row>
    <row r="25" spans="1:9">
      <c r="A25" s="7" t="s">
        <v>15</v>
      </c>
      <c r="B25" s="7" t="s">
        <v>16</v>
      </c>
      <c r="C25" s="15">
        <f>SUM(C22:C24)</f>
        <v>138352473.03</v>
      </c>
      <c r="D25" s="15">
        <f>SUM(D22:D24)</f>
        <v>133208521</v>
      </c>
      <c r="E25" s="15">
        <f>SUM(E22:E24)</f>
        <v>13143525</v>
      </c>
      <c r="F25" s="15">
        <f>SUM(F22:F24)</f>
        <v>12654872</v>
      </c>
      <c r="G25" s="15">
        <f>SUM(G22:G24)</f>
        <v>-5143952.0300000012</v>
      </c>
      <c r="H25" s="19">
        <f>IF(E25=0,"",F25/E25-1)</f>
        <v>-3.7178230345360164E-2</v>
      </c>
      <c r="I25" s="25">
        <f>IF(D25=0,"N/A",F25/D25)</f>
        <v>9.5000469226739631E-2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62480.003285999999</v>
      </c>
      <c r="D29" s="3">
        <v>62561.105386000003</v>
      </c>
      <c r="E29" s="31">
        <v>595.8662637928993</v>
      </c>
      <c r="F29" s="27">
        <f>IF(D29&lt;&gt;0,D22/D29,0)</f>
        <v>1427.0981538631727</v>
      </c>
      <c r="G29" s="17">
        <f>D29-C29</f>
        <v>81.102100000003702</v>
      </c>
      <c r="H29" s="27">
        <f>F29-E29</f>
        <v>831.23189007027338</v>
      </c>
      <c r="I29" s="2"/>
    </row>
    <row r="30" spans="1:9">
      <c r="A30" s="1">
        <v>120</v>
      </c>
      <c r="B30" s="36" t="s">
        <v>76</v>
      </c>
      <c r="C30" s="29">
        <v>0</v>
      </c>
      <c r="D30" s="3">
        <v>0</v>
      </c>
      <c r="E30" s="31">
        <v>0</v>
      </c>
      <c r="F30" s="27">
        <f>IF(D30&lt;&gt;0,D23/D30,0)</f>
        <v>0</v>
      </c>
      <c r="G30" s="17">
        <f>D30-C30</f>
        <v>0</v>
      </c>
      <c r="H30" s="27">
        <f>F30-E30</f>
        <v>0</v>
      </c>
      <c r="I30" s="2"/>
    </row>
    <row r="31" spans="1:9">
      <c r="A31" s="1">
        <v>130</v>
      </c>
      <c r="B31" s="36" t="s">
        <v>77</v>
      </c>
      <c r="C31" s="29">
        <v>644070.60353799991</v>
      </c>
      <c r="D31" s="3">
        <v>647604.75943799992</v>
      </c>
      <c r="E31" s="31">
        <v>40.050260282896851</v>
      </c>
      <c r="F31" s="27">
        <f>IF(D31&lt;&gt;0,D24/D31,0)</f>
        <v>67.831007045286441</v>
      </c>
      <c r="G31" s="17">
        <f>D31-C31</f>
        <v>3534.1559000000125</v>
      </c>
      <c r="H31" s="27">
        <f>F31-E31</f>
        <v>27.78074676238959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452881783.06999999</v>
      </c>
      <c r="D38" s="3">
        <v>358012994.46999997</v>
      </c>
      <c r="E38" s="29">
        <v>43023769</v>
      </c>
      <c r="F38" s="3">
        <v>34011186</v>
      </c>
      <c r="G38" s="17">
        <f>D38-C38</f>
        <v>-94868788.600000024</v>
      </c>
      <c r="H38" s="18">
        <f>IF(E38=0,"",F38/E38-1)</f>
        <v>-0.20947916022884927</v>
      </c>
      <c r="I38" s="22">
        <f>IF(D38=0,"N/A",F38/D38)</f>
        <v>9.4999864600864362E-2</v>
      </c>
    </row>
    <row r="39" spans="1:9">
      <c r="A39" s="1">
        <v>300</v>
      </c>
      <c r="B39" s="36" t="s">
        <v>64</v>
      </c>
      <c r="C39" s="29">
        <v>1539477596.6699998</v>
      </c>
      <c r="D39" s="3">
        <v>1157252902.49</v>
      </c>
      <c r="E39" s="29">
        <v>146250381</v>
      </c>
      <c r="F39" s="3">
        <v>109939072</v>
      </c>
      <c r="G39" s="17">
        <f>D39-C39</f>
        <v>-382224694.17999983</v>
      </c>
      <c r="H39" s="18">
        <f>IF(E39=0,"",F39/E39-1)</f>
        <v>-0.24828180789491416</v>
      </c>
      <c r="I39" s="22">
        <f>IF(D39=0,"N/A",F39/D39)</f>
        <v>9.5000039976957412E-2</v>
      </c>
    </row>
    <row r="40" spans="1:9">
      <c r="A40" s="1">
        <v>400</v>
      </c>
      <c r="B40" s="36" t="s">
        <v>62</v>
      </c>
      <c r="C40" s="29">
        <v>95458601</v>
      </c>
      <c r="D40" s="3">
        <v>98415941</v>
      </c>
      <c r="E40" s="29">
        <v>9068557</v>
      </c>
      <c r="F40" s="3">
        <v>9349495</v>
      </c>
      <c r="G40" s="17">
        <f>D40-C40</f>
        <v>2957340</v>
      </c>
      <c r="H40" s="18">
        <f>IF(E40=0,"",F40/E40-1)</f>
        <v>3.0979349856873561E-2</v>
      </c>
      <c r="I40" s="22">
        <f>IF(D40=0,"N/A",F40/D40)</f>
        <v>9.4999802928267485E-2</v>
      </c>
    </row>
    <row r="41" spans="1:9">
      <c r="A41" s="28">
        <v>500</v>
      </c>
      <c r="B41" s="37" t="s">
        <v>63</v>
      </c>
      <c r="C41" s="30">
        <v>265833126</v>
      </c>
      <c r="D41" s="4">
        <v>297571437</v>
      </c>
      <c r="E41" s="30">
        <v>25254152</v>
      </c>
      <c r="F41" s="4">
        <v>28269290</v>
      </c>
      <c r="G41" s="26">
        <f>D41-C41</f>
        <v>31738311</v>
      </c>
      <c r="H41" s="23">
        <f>IF(E41=0,"",F41/E41-1)</f>
        <v>0.11939177367745302</v>
      </c>
      <c r="I41" s="24">
        <f>IF(D41=0,"N/A",F41/D41)</f>
        <v>9.50000117114735E-2</v>
      </c>
    </row>
    <row r="42" spans="1:9">
      <c r="A42" s="7" t="s">
        <v>14</v>
      </c>
      <c r="B42" s="7" t="s">
        <v>69</v>
      </c>
      <c r="C42" s="15">
        <f>SUM(C38:C41)</f>
        <v>2353651106.7399998</v>
      </c>
      <c r="D42" s="15">
        <f>SUM(D38:D41)</f>
        <v>1911253274.96</v>
      </c>
      <c r="E42" s="15">
        <f>SUM(E38:E41)</f>
        <v>223596859</v>
      </c>
      <c r="F42" s="15">
        <f>SUM(F38:F41)</f>
        <v>181569043</v>
      </c>
      <c r="G42" s="15">
        <f>SUM(G38:G41)</f>
        <v>-442397831.77999985</v>
      </c>
      <c r="H42" s="19">
        <f>IF(E42=0,"",F42/E42-1)</f>
        <v>-0.1879624614941483</v>
      </c>
      <c r="I42" s="25">
        <f>IF(D42=0,"N/A",F42/D42)</f>
        <v>9.4999990518682034E-2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29582989.859999999</v>
      </c>
      <c r="D47" s="3">
        <v>21193543.82</v>
      </c>
      <c r="E47" s="29">
        <v>2810394</v>
      </c>
      <c r="F47" s="3">
        <v>2013386</v>
      </c>
      <c r="G47" s="17">
        <f>D47-C47</f>
        <v>-8389446.0399999991</v>
      </c>
      <c r="H47" s="18">
        <f>IF(E47=0,"",F47/E47-1)</f>
        <v>-0.28359297664313265</v>
      </c>
      <c r="I47" s="22">
        <f>IF(D47=0,"N/A",F47/D47)</f>
        <v>9.4999968721606654E-2</v>
      </c>
    </row>
    <row r="48" spans="1:9">
      <c r="A48" s="28">
        <v>730</v>
      </c>
      <c r="B48" s="37" t="s">
        <v>67</v>
      </c>
      <c r="C48" s="30">
        <v>82664087</v>
      </c>
      <c r="D48" s="4">
        <v>85033756</v>
      </c>
      <c r="E48" s="30">
        <v>7853138</v>
      </c>
      <c r="F48" s="4">
        <v>8078222</v>
      </c>
      <c r="G48" s="26">
        <f>D48-C48</f>
        <v>2369669</v>
      </c>
      <c r="H48" s="23">
        <f>IF(E48=0,"",F48/E48-1)</f>
        <v>2.8661663655980663E-2</v>
      </c>
      <c r="I48" s="24">
        <f>IF(D48=0,"N/A",F48/D48)</f>
        <v>9.5000178517340814E-2</v>
      </c>
    </row>
    <row r="49" spans="1:9">
      <c r="A49" s="7" t="s">
        <v>17</v>
      </c>
      <c r="B49" s="7" t="s">
        <v>68</v>
      </c>
      <c r="C49" s="15">
        <f>SUM(C47:C48)</f>
        <v>112247076.86</v>
      </c>
      <c r="D49" s="15">
        <f>SUM(D47:D48)</f>
        <v>106227299.81999999</v>
      </c>
      <c r="E49" s="15">
        <f>SUM(E47:E48)</f>
        <v>10663532</v>
      </c>
      <c r="F49" s="15">
        <f>SUM(F47:F48)</f>
        <v>10091608</v>
      </c>
      <c r="G49" s="15">
        <f>SUM(G47:G48)</f>
        <v>-6019777.0399999991</v>
      </c>
      <c r="H49" s="19">
        <f>IF(E49=0,"",F49/E49-1)</f>
        <v>-5.363363658495135E-2</v>
      </c>
      <c r="I49" s="25">
        <f>IF(D49=0,"N/A",F49/D49)</f>
        <v>9.5000136660726806E-2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">
        <v>0</v>
      </c>
      <c r="E56" s="29">
        <v>0</v>
      </c>
      <c r="F56" s="3">
        <v>0</v>
      </c>
      <c r="G56" s="17">
        <f>D56-C56</f>
        <v>0</v>
      </c>
      <c r="H56" s="18" t="str">
        <f t="shared" ref="H56:H87" si="2">IF(E56=0,"",F56/E56-1)</f>
        <v/>
      </c>
      <c r="I56" s="22" t="str">
        <f t="shared" ref="I56:I87" si="3">IF(D56=0,"N/A",F56/D56)</f>
        <v>N/A</v>
      </c>
    </row>
    <row r="57" spans="1:9">
      <c r="A57" s="1">
        <v>502</v>
      </c>
      <c r="B57" s="1" t="s">
        <v>28</v>
      </c>
      <c r="C57" s="29">
        <v>0</v>
      </c>
      <c r="D57" s="3">
        <v>556606</v>
      </c>
      <c r="E57" s="29">
        <v>0</v>
      </c>
      <c r="F57" s="3">
        <v>64010</v>
      </c>
      <c r="G57" s="17">
        <f t="shared" ref="G57:G86" si="4">D57-C57</f>
        <v>556606</v>
      </c>
      <c r="H57" s="18" t="str">
        <f t="shared" si="2"/>
        <v/>
      </c>
      <c r="I57" s="22">
        <f t="shared" si="3"/>
        <v>0.11500055694692475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195448</v>
      </c>
      <c r="D59" s="3">
        <v>195448</v>
      </c>
      <c r="E59" s="29">
        <v>22477</v>
      </c>
      <c r="F59" s="3">
        <v>22477</v>
      </c>
      <c r="G59" s="17">
        <f t="shared" si="4"/>
        <v>0</v>
      </c>
      <c r="H59" s="18">
        <f t="shared" si="2"/>
        <v>0</v>
      </c>
      <c r="I59" s="22">
        <f t="shared" si="3"/>
        <v>0.11500245589619745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4073320</v>
      </c>
      <c r="D62" s="3">
        <v>4222843</v>
      </c>
      <c r="E62" s="29">
        <v>468434</v>
      </c>
      <c r="F62" s="3">
        <v>485626</v>
      </c>
      <c r="G62" s="17">
        <f t="shared" si="4"/>
        <v>149523</v>
      </c>
      <c r="H62" s="18">
        <f t="shared" si="2"/>
        <v>3.6701008039553118E-2</v>
      </c>
      <c r="I62" s="22">
        <f t="shared" si="3"/>
        <v>0.11499977621711251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">
        <v>0</v>
      </c>
      <c r="E64" s="29">
        <v>0</v>
      </c>
      <c r="F64" s="3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119433</v>
      </c>
      <c r="D65" s="3">
        <v>92467</v>
      </c>
      <c r="E65" s="29">
        <v>13735</v>
      </c>
      <c r="F65" s="3">
        <v>10634</v>
      </c>
      <c r="G65" s="17">
        <f t="shared" si="4"/>
        <v>-26966</v>
      </c>
      <c r="H65" s="18">
        <f t="shared" si="2"/>
        <v>-0.22577357116854746</v>
      </c>
      <c r="I65" s="22">
        <f t="shared" si="3"/>
        <v>0.11500319032736003</v>
      </c>
    </row>
    <row r="66" spans="1:9">
      <c r="A66" s="1">
        <v>511</v>
      </c>
      <c r="B66" s="1" t="s">
        <v>36</v>
      </c>
      <c r="C66" s="29">
        <v>395873</v>
      </c>
      <c r="D66" s="3">
        <v>491510</v>
      </c>
      <c r="E66" s="29">
        <v>45525</v>
      </c>
      <c r="F66" s="3">
        <v>56524</v>
      </c>
      <c r="G66" s="17">
        <f t="shared" si="4"/>
        <v>95637</v>
      </c>
      <c r="H66" s="18">
        <f t="shared" si="2"/>
        <v>0.24160351455244378</v>
      </c>
      <c r="I66" s="22">
        <f t="shared" si="3"/>
        <v>0.11500071209131045</v>
      </c>
    </row>
    <row r="67" spans="1:9">
      <c r="A67" s="1">
        <v>512</v>
      </c>
      <c r="B67" s="1" t="s">
        <v>37</v>
      </c>
      <c r="C67" s="29">
        <v>2223638</v>
      </c>
      <c r="D67" s="3">
        <v>2565878</v>
      </c>
      <c r="E67" s="29">
        <v>255719</v>
      </c>
      <c r="F67" s="3">
        <v>295075</v>
      </c>
      <c r="G67" s="17">
        <f t="shared" si="4"/>
        <v>342240</v>
      </c>
      <c r="H67" s="18">
        <f t="shared" si="2"/>
        <v>0.15390330792784268</v>
      </c>
      <c r="I67" s="22">
        <f t="shared" si="3"/>
        <v>0.11499962196176124</v>
      </c>
    </row>
    <row r="68" spans="1:9">
      <c r="A68" s="1">
        <v>513</v>
      </c>
      <c r="B68" s="1" t="s">
        <v>38</v>
      </c>
      <c r="C68" s="29">
        <v>483318</v>
      </c>
      <c r="D68" s="3">
        <v>526260</v>
      </c>
      <c r="E68" s="29">
        <v>55582</v>
      </c>
      <c r="F68" s="3">
        <v>60520</v>
      </c>
      <c r="G68" s="17">
        <f t="shared" si="4"/>
        <v>42942</v>
      </c>
      <c r="H68" s="18">
        <f t="shared" si="2"/>
        <v>8.8841711345399643E-2</v>
      </c>
      <c r="I68" s="22">
        <f t="shared" si="3"/>
        <v>0.11500019002014214</v>
      </c>
    </row>
    <row r="69" spans="1:9">
      <c r="A69" s="1">
        <v>514</v>
      </c>
      <c r="B69" s="1" t="s">
        <v>39</v>
      </c>
      <c r="C69" s="29">
        <v>6185658</v>
      </c>
      <c r="D69" s="3">
        <v>5375943</v>
      </c>
      <c r="E69" s="29">
        <v>711350</v>
      </c>
      <c r="F69" s="3">
        <v>618234</v>
      </c>
      <c r="G69" s="17">
        <f t="shared" si="4"/>
        <v>-809715</v>
      </c>
      <c r="H69" s="18">
        <f t="shared" si="2"/>
        <v>-0.13090040064665776</v>
      </c>
      <c r="I69" s="22">
        <f t="shared" si="3"/>
        <v>0.11500010323770174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4"/>
        <v>0</v>
      </c>
      <c r="H70" s="18" t="str">
        <f t="shared" si="2"/>
        <v/>
      </c>
      <c r="I70" s="22" t="str">
        <f t="shared" si="3"/>
        <v>N/A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4"/>
        <v>0</v>
      </c>
      <c r="H72" s="18" t="str">
        <f t="shared" si="2"/>
        <v/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32538395</v>
      </c>
      <c r="D73" s="3">
        <v>33911025</v>
      </c>
      <c r="E73" s="29">
        <v>3741916</v>
      </c>
      <c r="F73" s="3">
        <v>3899769</v>
      </c>
      <c r="G73" s="17">
        <f t="shared" si="4"/>
        <v>1372630</v>
      </c>
      <c r="H73" s="18">
        <f t="shared" si="2"/>
        <v>4.2185073101587589E-2</v>
      </c>
      <c r="I73" s="22">
        <f t="shared" si="3"/>
        <v>0.11500003317505147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318566921</v>
      </c>
      <c r="D77" s="3">
        <v>305948301</v>
      </c>
      <c r="E77" s="29">
        <v>36635215</v>
      </c>
      <c r="F77" s="3">
        <v>35184051</v>
      </c>
      <c r="G77" s="17">
        <f t="shared" si="4"/>
        <v>-12618620</v>
      </c>
      <c r="H77" s="18">
        <f t="shared" si="2"/>
        <v>-3.9611177387658292E-2</v>
      </c>
      <c r="I77" s="22">
        <f t="shared" si="3"/>
        <v>0.11499998818427823</v>
      </c>
    </row>
    <row r="78" spans="1:9">
      <c r="A78" s="1">
        <v>523</v>
      </c>
      <c r="B78" s="1" t="s">
        <v>21</v>
      </c>
      <c r="C78" s="29">
        <v>1079790</v>
      </c>
      <c r="D78" s="3">
        <v>788519</v>
      </c>
      <c r="E78" s="29">
        <v>124176</v>
      </c>
      <c r="F78" s="3">
        <v>90680</v>
      </c>
      <c r="G78" s="17">
        <f t="shared" si="4"/>
        <v>-291271</v>
      </c>
      <c r="H78" s="18">
        <f t="shared" si="2"/>
        <v>-0.26974616673109131</v>
      </c>
      <c r="I78" s="22">
        <f t="shared" si="3"/>
        <v>0.11500039948308158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189407</v>
      </c>
      <c r="D80" s="3">
        <v>207975</v>
      </c>
      <c r="E80" s="29">
        <v>21782</v>
      </c>
      <c r="F80" s="3">
        <v>23917</v>
      </c>
      <c r="G80" s="17">
        <f t="shared" si="4"/>
        <v>18568</v>
      </c>
      <c r="H80" s="18">
        <f t="shared" si="2"/>
        <v>9.8016711045817662E-2</v>
      </c>
      <c r="I80" s="22">
        <f t="shared" si="3"/>
        <v>0.1149993989662219</v>
      </c>
    </row>
    <row r="81" spans="1:9">
      <c r="A81" s="1">
        <v>526</v>
      </c>
      <c r="B81" s="1" t="s">
        <v>47</v>
      </c>
      <c r="C81" s="29">
        <v>247562</v>
      </c>
      <c r="D81" s="3">
        <v>350193</v>
      </c>
      <c r="E81" s="29">
        <v>28470</v>
      </c>
      <c r="F81" s="3">
        <v>40272</v>
      </c>
      <c r="G81" s="17">
        <f t="shared" si="4"/>
        <v>102631</v>
      </c>
      <c r="H81" s="18">
        <f t="shared" si="2"/>
        <v>0.41454162276080075</v>
      </c>
      <c r="I81" s="22">
        <f t="shared" si="3"/>
        <v>0.11499944316419802</v>
      </c>
    </row>
    <row r="82" spans="1:9">
      <c r="A82" s="1">
        <v>527</v>
      </c>
      <c r="B82" s="1" t="s">
        <v>48</v>
      </c>
      <c r="C82" s="29">
        <v>3873217</v>
      </c>
      <c r="D82" s="3">
        <v>5851151</v>
      </c>
      <c r="E82" s="29">
        <v>445419</v>
      </c>
      <c r="F82" s="3">
        <v>672883</v>
      </c>
      <c r="G82" s="17">
        <f t="shared" si="4"/>
        <v>1977934</v>
      </c>
      <c r="H82" s="18">
        <f t="shared" si="2"/>
        <v>0.51067421910605515</v>
      </c>
      <c r="I82" s="22">
        <f t="shared" si="3"/>
        <v>0.1150001085256559</v>
      </c>
    </row>
    <row r="83" spans="1:9">
      <c r="A83" s="1">
        <v>528</v>
      </c>
      <c r="B83" s="1" t="s">
        <v>49</v>
      </c>
      <c r="C83" s="29">
        <v>0</v>
      </c>
      <c r="D83" s="3">
        <v>0</v>
      </c>
      <c r="E83" s="29">
        <v>0</v>
      </c>
      <c r="F83" s="3">
        <v>0</v>
      </c>
      <c r="G83" s="17">
        <f t="shared" si="4"/>
        <v>0</v>
      </c>
      <c r="H83" s="18" t="str">
        <f t="shared" si="2"/>
        <v/>
      </c>
      <c r="I83" s="22" t="str">
        <f t="shared" si="3"/>
        <v>N/A</v>
      </c>
    </row>
    <row r="84" spans="1:9">
      <c r="A84" s="1">
        <v>529</v>
      </c>
      <c r="B84" s="1" t="s">
        <v>657</v>
      </c>
      <c r="C84" s="29">
        <v>109641400</v>
      </c>
      <c r="D84" s="3">
        <v>95782400</v>
      </c>
      <c r="E84" s="29">
        <v>12608762</v>
      </c>
      <c r="F84" s="3">
        <v>11014976</v>
      </c>
      <c r="G84" s="17">
        <f t="shared" si="4"/>
        <v>-13859000</v>
      </c>
      <c r="H84" s="18">
        <f t="shared" si="2"/>
        <v>-0.12640305209980174</v>
      </c>
      <c r="I84" s="22">
        <f t="shared" si="3"/>
        <v>0.115</v>
      </c>
    </row>
    <row r="85" spans="1:9">
      <c r="A85" s="1">
        <v>531</v>
      </c>
      <c r="B85" s="1" t="s">
        <v>25</v>
      </c>
      <c r="C85" s="29">
        <v>95354</v>
      </c>
      <c r="D85" s="3">
        <v>73516</v>
      </c>
      <c r="E85" s="29">
        <v>10965</v>
      </c>
      <c r="F85" s="3">
        <v>8454</v>
      </c>
      <c r="G85" s="17">
        <f t="shared" si="4"/>
        <v>-21838</v>
      </c>
      <c r="H85" s="18">
        <f t="shared" si="2"/>
        <v>-0.22900136798905613</v>
      </c>
      <c r="I85" s="22">
        <f t="shared" si="3"/>
        <v>0.11499537515642853</v>
      </c>
    </row>
    <row r="86" spans="1:9">
      <c r="A86" s="28">
        <v>532</v>
      </c>
      <c r="B86" s="28" t="s">
        <v>52</v>
      </c>
      <c r="C86" s="30">
        <v>38862300</v>
      </c>
      <c r="D86" s="4">
        <v>38383135</v>
      </c>
      <c r="E86" s="30">
        <v>4469164</v>
      </c>
      <c r="F86" s="4">
        <v>4414061</v>
      </c>
      <c r="G86" s="26">
        <f t="shared" si="4"/>
        <v>-479165</v>
      </c>
      <c r="H86" s="23">
        <f t="shared" si="2"/>
        <v>-1.2329599003303549E-2</v>
      </c>
      <c r="I86" s="24">
        <f t="shared" si="3"/>
        <v>0.11500001237522678</v>
      </c>
    </row>
    <row r="87" spans="1:9">
      <c r="A87" s="7" t="s">
        <v>19</v>
      </c>
      <c r="B87" s="7" t="s">
        <v>26</v>
      </c>
      <c r="C87" s="15">
        <f>SUM(C56:C85)</f>
        <v>479908734</v>
      </c>
      <c r="D87" s="15">
        <f>SUM(D56:D85)</f>
        <v>456940035</v>
      </c>
      <c r="E87" s="15">
        <f>SUM(E56:E85)</f>
        <v>55189527</v>
      </c>
      <c r="F87" s="15">
        <f>SUM(F56:F85)</f>
        <v>52548102</v>
      </c>
      <c r="G87" s="15">
        <f>SUM(G56:G85)</f>
        <v>-22968699</v>
      </c>
      <c r="H87" s="19">
        <f t="shared" si="2"/>
        <v>-4.7860982754934667E-2</v>
      </c>
      <c r="I87" s="25">
        <f t="shared" si="3"/>
        <v>0.11499999556834629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theme="4" tint="0.39997558519241921"/>
  </sheetPr>
  <dimension ref="A1:J87"/>
  <sheetViews>
    <sheetView topLeftCell="A18" workbookViewId="0">
      <selection activeCell="F56" sqref="F56:F86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8.7109375" style="1" bestFit="1" customWidth="1"/>
    <col min="5" max="5" width="17" style="8" bestFit="1" customWidth="1"/>
    <col min="6" max="6" width="14.7109375" style="1" customWidth="1"/>
    <col min="7" max="7" width="17.140625" style="1" bestFit="1" customWidth="1"/>
    <col min="8" max="8" width="19.140625" style="1" bestFit="1" customWidth="1"/>
    <col min="9" max="9" width="12.28515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"WASHAKIE COUNTY "&amp;D3</f>
        <v>WASHAKIE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164398264</v>
      </c>
      <c r="D6" s="17">
        <f>D25</f>
        <v>166307211.07999998</v>
      </c>
      <c r="E6" s="29">
        <f>E25</f>
        <v>15617867</v>
      </c>
      <c r="F6" s="17">
        <f>F25</f>
        <v>15799211</v>
      </c>
      <c r="G6" s="17">
        <f t="shared" ref="G6:G11" si="0">D6-C6</f>
        <v>1908947.0799999833</v>
      </c>
      <c r="H6" s="18">
        <f>IF(E6=0,"",F6/E6-1)</f>
        <v>1.1611316705411712E-2</v>
      </c>
      <c r="I6" s="22">
        <f>IF(D6=0,"N/A",F6/D6)</f>
        <v>9.500015602089551E-2</v>
      </c>
    </row>
    <row r="7" spans="1:10">
      <c r="A7" s="1" t="s">
        <v>14</v>
      </c>
      <c r="B7" s="36" t="s">
        <v>70</v>
      </c>
      <c r="C7" s="29">
        <f>C42</f>
        <v>989043779.28000009</v>
      </c>
      <c r="D7" s="17">
        <f>D42</f>
        <v>784854348.89999998</v>
      </c>
      <c r="E7" s="29">
        <f>E42</f>
        <v>93959133</v>
      </c>
      <c r="F7" s="17">
        <f>F42</f>
        <v>74561268</v>
      </c>
      <c r="G7" s="17">
        <f t="shared" si="0"/>
        <v>-204189430.38000011</v>
      </c>
      <c r="H7" s="18">
        <f t="shared" ref="H7:H14" si="1">IF(E7=0,"",F7/E7-1)</f>
        <v>-0.20645002120230294</v>
      </c>
      <c r="I7" s="22">
        <f>IF(D7=0,"N/A",F7/D7)</f>
        <v>9.5000133597399505E-2</v>
      </c>
    </row>
    <row r="8" spans="1:10">
      <c r="A8" s="1" t="s">
        <v>17</v>
      </c>
      <c r="B8" s="36" t="s">
        <v>71</v>
      </c>
      <c r="C8" s="29">
        <f>C49</f>
        <v>72486599.519999996</v>
      </c>
      <c r="D8" s="17">
        <f>D49</f>
        <v>68713700.319999993</v>
      </c>
      <c r="E8" s="29">
        <f>E49</f>
        <v>6886230</v>
      </c>
      <c r="F8" s="17">
        <f>F49</f>
        <v>6527802</v>
      </c>
      <c r="G8" s="17">
        <f t="shared" si="0"/>
        <v>-3772899.200000003</v>
      </c>
      <c r="H8" s="18">
        <f t="shared" si="1"/>
        <v>-5.2049960573492315E-2</v>
      </c>
      <c r="I8" s="22">
        <f>IF(D8=0,"N/A",F8/D8)</f>
        <v>9.5000006834153869E-2</v>
      </c>
    </row>
    <row r="9" spans="1:10">
      <c r="A9" s="1" t="s">
        <v>19</v>
      </c>
      <c r="B9" s="36" t="s">
        <v>20</v>
      </c>
      <c r="C9" s="29">
        <f>C87</f>
        <v>156067681</v>
      </c>
      <c r="D9" s="17">
        <f>D87</f>
        <v>184695957</v>
      </c>
      <c r="E9" s="29">
        <f>E87</f>
        <v>17947783</v>
      </c>
      <c r="F9" s="17">
        <f>F87</f>
        <v>21240039</v>
      </c>
      <c r="G9" s="17">
        <f t="shared" si="0"/>
        <v>28628276</v>
      </c>
      <c r="H9" s="18">
        <f t="shared" si="1"/>
        <v>0.18343524657056531</v>
      </c>
      <c r="I9" s="22">
        <f>IF(D9=0,"N/A",F9/D9)</f>
        <v>0.11500002135942802</v>
      </c>
    </row>
    <row r="10" spans="1:10">
      <c r="B10" s="1" t="s">
        <v>23</v>
      </c>
      <c r="C10" s="29">
        <f>'MINERAL VALUE DETAIL'!X53</f>
        <v>25076616</v>
      </c>
      <c r="D10" s="279">
        <f>'STATE ASSESSED'!C26</f>
        <v>22686596</v>
      </c>
      <c r="E10" s="29">
        <f>C10</f>
        <v>25076616</v>
      </c>
      <c r="F10" s="279">
        <f>D10</f>
        <v>22686596</v>
      </c>
      <c r="G10" s="17">
        <f t="shared" si="0"/>
        <v>-2390020</v>
      </c>
      <c r="H10" s="18">
        <f t="shared" si="1"/>
        <v>-9.5308713105468512E-2</v>
      </c>
      <c r="I10" s="22">
        <f>IF(D10=0,"N/A",F10/D10)</f>
        <v>1</v>
      </c>
    </row>
    <row r="11" spans="1:10">
      <c r="B11" s="1" t="s">
        <v>66</v>
      </c>
      <c r="C11" s="280">
        <f>'STATE ASSESSED'!E26</f>
        <v>125852548</v>
      </c>
      <c r="D11" s="279">
        <f>'STATE ASSESSED'!F26</f>
        <v>110243534</v>
      </c>
      <c r="E11" s="29">
        <f>'STATE ASSESSED'!H26</f>
        <v>14344221</v>
      </c>
      <c r="F11" s="279">
        <f>'STATE ASSESSED'!I26</f>
        <v>12491357</v>
      </c>
      <c r="G11" s="17">
        <f t="shared" si="0"/>
        <v>-15609014</v>
      </c>
      <c r="H11" s="18">
        <f>IF(E11=0,"",F11/E11-1)</f>
        <v>-0.12917146215190078</v>
      </c>
      <c r="I11" s="22">
        <f>F11/D11</f>
        <v>0.1133069355341965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1381996323.8000002</v>
      </c>
      <c r="D13" s="15">
        <f>SUM(D6:D9)</f>
        <v>1204571217.3</v>
      </c>
      <c r="E13" s="15">
        <f>SUM(E6:E9)</f>
        <v>134411013</v>
      </c>
      <c r="F13" s="15">
        <f>SUM(F6:F9)</f>
        <v>118128320</v>
      </c>
      <c r="G13" s="15">
        <f>SUM(G6:G9)</f>
        <v>-177425106.50000012</v>
      </c>
      <c r="H13" s="19">
        <f t="shared" si="1"/>
        <v>-0.1211410630466716</v>
      </c>
      <c r="I13" s="21"/>
    </row>
    <row r="14" spans="1:10">
      <c r="B14" s="12" t="s">
        <v>74</v>
      </c>
      <c r="C14" s="16">
        <f>SUM(C10:C11)</f>
        <v>150929164</v>
      </c>
      <c r="D14" s="16">
        <f>SUM(D10:D11)</f>
        <v>132930130</v>
      </c>
      <c r="E14" s="16">
        <f>SUM(E10:E11)</f>
        <v>39420837</v>
      </c>
      <c r="F14" s="16">
        <f>SUM(F10:F11)</f>
        <v>35177953</v>
      </c>
      <c r="G14" s="16">
        <f>SUM(G10:G11)</f>
        <v>-17999034</v>
      </c>
      <c r="H14" s="20">
        <f t="shared" si="1"/>
        <v>-0.10763048993607116</v>
      </c>
      <c r="I14" s="21"/>
    </row>
    <row r="15" spans="1:10">
      <c r="B15" s="7" t="s">
        <v>72</v>
      </c>
      <c r="C15" s="15">
        <f>SUM(C13:C14)</f>
        <v>1532925487.8000002</v>
      </c>
      <c r="D15" s="15">
        <f>SUM(D13:D14)</f>
        <v>1337501347.3</v>
      </c>
      <c r="E15" s="15">
        <f>SUM(E13:E14)</f>
        <v>173831850</v>
      </c>
      <c r="F15" s="15">
        <f>SUM(F13:F14)</f>
        <v>153306273</v>
      </c>
      <c r="G15" s="15">
        <f>SUM(G13:G14)</f>
        <v>-195424140.50000012</v>
      </c>
      <c r="H15" s="19">
        <f>IF(E15=0,"",F15/E15-1)</f>
        <v>-0.11807719356378021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 s="327" customFormat="1" ht="12">
      <c r="A18" s="366" t="s">
        <v>443</v>
      </c>
      <c r="B18" s="328"/>
      <c r="C18" s="329"/>
      <c r="D18" s="329"/>
      <c r="E18" s="329"/>
      <c r="F18" s="329"/>
      <c r="G18" s="329"/>
      <c r="H18" s="330"/>
      <c r="I18" s="33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132043009</v>
      </c>
      <c r="D22" s="3">
        <v>131948235.42999999</v>
      </c>
      <c r="E22" s="29">
        <v>12544086</v>
      </c>
      <c r="F22" s="3">
        <v>12535086</v>
      </c>
      <c r="G22" s="17">
        <f>D22-C22</f>
        <v>-94773.570000007749</v>
      </c>
      <c r="H22" s="18">
        <f>IF(E22=0,"",F22/E22-1)</f>
        <v>-7.1746957091967101E-4</v>
      </c>
      <c r="I22" s="22">
        <f>IF(D22=0,"N/A",F22/D22)</f>
        <v>9.5000027542240253E-2</v>
      </c>
    </row>
    <row r="23" spans="1:9">
      <c r="A23" s="1">
        <v>120</v>
      </c>
      <c r="B23" s="36" t="s">
        <v>76</v>
      </c>
      <c r="C23" s="29">
        <v>742938</v>
      </c>
      <c r="D23" s="3">
        <v>763936</v>
      </c>
      <c r="E23" s="29">
        <v>70581</v>
      </c>
      <c r="F23" s="3">
        <v>72575</v>
      </c>
      <c r="G23" s="17">
        <f>D23-C23</f>
        <v>20998</v>
      </c>
      <c r="H23" s="18">
        <f>IF(E23=0,"",F23/E23-1)</f>
        <v>2.8251229084314433E-2</v>
      </c>
      <c r="I23" s="22">
        <f>IF(D23=0,"N/A",F23/D23)</f>
        <v>9.5001413730993176E-2</v>
      </c>
    </row>
    <row r="24" spans="1:9">
      <c r="A24" s="28">
        <v>130</v>
      </c>
      <c r="B24" s="37" t="s">
        <v>77</v>
      </c>
      <c r="C24" s="30">
        <v>31612317</v>
      </c>
      <c r="D24" s="4">
        <v>33595039.649999999</v>
      </c>
      <c r="E24" s="30">
        <v>3003200</v>
      </c>
      <c r="F24" s="4">
        <v>3191550</v>
      </c>
      <c r="G24" s="26">
        <f>D24-C24</f>
        <v>1982722.6499999985</v>
      </c>
      <c r="H24" s="23">
        <f>IF(E24=0,"",F24/E24-1)</f>
        <v>6.2716435801811299E-2</v>
      </c>
      <c r="I24" s="24">
        <f>IF(D24=0,"N/A",F24/D24)</f>
        <v>9.5000632035271315E-2</v>
      </c>
    </row>
    <row r="25" spans="1:9">
      <c r="A25" s="7" t="s">
        <v>15</v>
      </c>
      <c r="B25" s="7" t="s">
        <v>16</v>
      </c>
      <c r="C25" s="15">
        <f>SUM(C22:C24)</f>
        <v>164398264</v>
      </c>
      <c r="D25" s="15">
        <f>SUM(D22:D24)</f>
        <v>166307211.07999998</v>
      </c>
      <c r="E25" s="15">
        <f>SUM(E22:E24)</f>
        <v>15617867</v>
      </c>
      <c r="F25" s="15">
        <f>SUM(F22:F24)</f>
        <v>15799211</v>
      </c>
      <c r="G25" s="15">
        <f>SUM(G22:G24)</f>
        <v>1908947.0799999908</v>
      </c>
      <c r="H25" s="19">
        <f>IF(E25=0,"",F25/E25-1)</f>
        <v>1.1611316705411712E-2</v>
      </c>
      <c r="I25" s="25">
        <f>IF(D25=0,"N/A",F25/D25)</f>
        <v>9.500015602089551E-2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43842.154000000002</v>
      </c>
      <c r="D29" s="3">
        <v>43879.313999999998</v>
      </c>
      <c r="E29" s="31">
        <v>1361.5724199089593</v>
      </c>
      <c r="F29" s="27">
        <f>IF(D29&lt;&gt;0,D22/D29,0)</f>
        <v>3007.071519623119</v>
      </c>
      <c r="G29" s="17">
        <f>D29-C29</f>
        <v>37.159999999996217</v>
      </c>
      <c r="H29" s="27">
        <f>F29-E29</f>
        <v>1645.4990997141597</v>
      </c>
      <c r="I29" s="2"/>
    </row>
    <row r="30" spans="1:9">
      <c r="A30" s="1">
        <v>120</v>
      </c>
      <c r="B30" s="36" t="s">
        <v>76</v>
      </c>
      <c r="C30" s="29">
        <v>2791.3</v>
      </c>
      <c r="D30" s="3">
        <v>2791.3</v>
      </c>
      <c r="E30" s="31">
        <v>224.00977094236373</v>
      </c>
      <c r="F30" s="27">
        <f>IF(D30&lt;&gt;0,D23/D30,0)</f>
        <v>273.68466306022282</v>
      </c>
      <c r="G30" s="17">
        <f>D30-C30</f>
        <v>0</v>
      </c>
      <c r="H30" s="27">
        <f>F30-E30</f>
        <v>49.674892117859088</v>
      </c>
      <c r="I30" s="2"/>
    </row>
    <row r="31" spans="1:9">
      <c r="A31" s="1">
        <v>130</v>
      </c>
      <c r="B31" s="36" t="s">
        <v>77</v>
      </c>
      <c r="C31" s="29">
        <v>302945.23</v>
      </c>
      <c r="D31" s="3">
        <v>303101.55899999995</v>
      </c>
      <c r="E31" s="31">
        <v>64.217814276706392</v>
      </c>
      <c r="F31" s="27">
        <f>IF(D31&lt;&gt;0,D24/D31,0)</f>
        <v>110.83756797832902</v>
      </c>
      <c r="G31" s="17">
        <f>D31-C31</f>
        <v>156.3289999999688</v>
      </c>
      <c r="H31" s="27">
        <f>F31-E31</f>
        <v>46.619753701622628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158424434</v>
      </c>
      <c r="D38" s="3">
        <v>130313780.59999999</v>
      </c>
      <c r="E38" s="29">
        <v>15050254</v>
      </c>
      <c r="F38" s="3">
        <v>12379850</v>
      </c>
      <c r="G38" s="17">
        <f>D38-C38</f>
        <v>-28110653.400000006</v>
      </c>
      <c r="H38" s="18">
        <f>IF(E38=0,"",F38/E38-1)</f>
        <v>-0.17743248718593052</v>
      </c>
      <c r="I38" s="22">
        <f>IF(D38=0,"N/A",F38/D38)</f>
        <v>9.5000313420421173E-2</v>
      </c>
    </row>
    <row r="39" spans="1:9">
      <c r="A39" s="1">
        <v>300</v>
      </c>
      <c r="B39" s="36" t="s">
        <v>64</v>
      </c>
      <c r="C39" s="29">
        <v>653442483.28000009</v>
      </c>
      <c r="D39" s="3">
        <v>475072240.93000001</v>
      </c>
      <c r="E39" s="29">
        <v>62077029</v>
      </c>
      <c r="F39" s="3">
        <v>45131875</v>
      </c>
      <c r="G39" s="17">
        <f>D39-C39</f>
        <v>-178370242.35000008</v>
      </c>
      <c r="H39" s="18">
        <f>IF(E39=0,"",F39/E39-1)</f>
        <v>-0.27296979692762036</v>
      </c>
      <c r="I39" s="22">
        <f>IF(D39=0,"N/A",F39/D39)</f>
        <v>9.5000025494333187E-2</v>
      </c>
    </row>
    <row r="40" spans="1:9">
      <c r="A40" s="1">
        <v>400</v>
      </c>
      <c r="B40" s="36" t="s">
        <v>62</v>
      </c>
      <c r="C40" s="29">
        <v>36535350</v>
      </c>
      <c r="D40" s="3">
        <v>37332095.909999996</v>
      </c>
      <c r="E40" s="29">
        <v>3470916</v>
      </c>
      <c r="F40" s="3">
        <v>3546593</v>
      </c>
      <c r="G40" s="17">
        <f>D40-C40</f>
        <v>796745.90999999642</v>
      </c>
      <c r="H40" s="18">
        <f>IF(E40=0,"",F40/E40-1)</f>
        <v>2.1803178181206251E-2</v>
      </c>
      <c r="I40" s="22">
        <f>IF(D40=0,"N/A",F40/D40)</f>
        <v>9.5001175625127138E-2</v>
      </c>
    </row>
    <row r="41" spans="1:9">
      <c r="A41" s="28">
        <v>500</v>
      </c>
      <c r="B41" s="37" t="s">
        <v>63</v>
      </c>
      <c r="C41" s="30">
        <v>140641512</v>
      </c>
      <c r="D41" s="4">
        <v>142136231.46000001</v>
      </c>
      <c r="E41" s="30">
        <v>13360934</v>
      </c>
      <c r="F41" s="4">
        <v>13502950</v>
      </c>
      <c r="G41" s="26">
        <f>D41-C41</f>
        <v>1494719.4600000083</v>
      </c>
      <c r="H41" s="23">
        <f>IF(E41=0,"",F41/E41-1)</f>
        <v>1.0629197030686655E-2</v>
      </c>
      <c r="I41" s="24">
        <f>IF(D41=0,"N/A",F41/D41)</f>
        <v>9.5000056363531787E-2</v>
      </c>
    </row>
    <row r="42" spans="1:9">
      <c r="A42" s="7" t="s">
        <v>14</v>
      </c>
      <c r="B42" s="7" t="s">
        <v>69</v>
      </c>
      <c r="C42" s="15">
        <f>SUM(C38:C41)</f>
        <v>989043779.28000009</v>
      </c>
      <c r="D42" s="15">
        <f>SUM(D38:D41)</f>
        <v>784854348.89999998</v>
      </c>
      <c r="E42" s="15">
        <f>SUM(E38:E41)</f>
        <v>93959133</v>
      </c>
      <c r="F42" s="15">
        <f>SUM(F38:F41)</f>
        <v>74561268</v>
      </c>
      <c r="G42" s="15">
        <f>SUM(G38:G41)</f>
        <v>-204189430.38000008</v>
      </c>
      <c r="H42" s="19">
        <f>IF(E42=0,"",F42/E42-1)</f>
        <v>-0.20645002120230294</v>
      </c>
      <c r="I42" s="25">
        <f>IF(D42=0,"N/A",F42/D42)</f>
        <v>9.5000133597399505E-2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11754150.520000001</v>
      </c>
      <c r="D47" s="3">
        <v>8667734.3200000003</v>
      </c>
      <c r="E47" s="29">
        <v>1116648</v>
      </c>
      <c r="F47" s="3">
        <v>823433</v>
      </c>
      <c r="G47" s="17">
        <f>D47-C47</f>
        <v>-3086416.2000000011</v>
      </c>
      <c r="H47" s="18">
        <f>IF(E47=0,"",F47/E47-1)</f>
        <v>-0.2625849864952966</v>
      </c>
      <c r="I47" s="22">
        <f>IF(D47=0,"N/A",F47/D47)</f>
        <v>9.4999796901942879E-2</v>
      </c>
    </row>
    <row r="48" spans="1:9">
      <c r="A48" s="28">
        <v>730</v>
      </c>
      <c r="B48" s="37" t="s">
        <v>67</v>
      </c>
      <c r="C48" s="30">
        <v>60732449</v>
      </c>
      <c r="D48" s="4">
        <v>60045966</v>
      </c>
      <c r="E48" s="30">
        <v>5769582</v>
      </c>
      <c r="F48" s="4">
        <v>5704369</v>
      </c>
      <c r="G48" s="26">
        <f>D48-C48</f>
        <v>-686483</v>
      </c>
      <c r="H48" s="23">
        <f>IF(E48=0,"",F48/E48-1)</f>
        <v>-1.1302898546203144E-2</v>
      </c>
      <c r="I48" s="24">
        <f>IF(D48=0,"N/A",F48/D48)</f>
        <v>9.5000037138215074E-2</v>
      </c>
    </row>
    <row r="49" spans="1:9">
      <c r="A49" s="7" t="s">
        <v>17</v>
      </c>
      <c r="B49" s="7" t="s">
        <v>68</v>
      </c>
      <c r="C49" s="15">
        <f>SUM(C47:C48)</f>
        <v>72486599.519999996</v>
      </c>
      <c r="D49" s="15">
        <f>SUM(D47:D48)</f>
        <v>68713700.319999993</v>
      </c>
      <c r="E49" s="15">
        <f>SUM(E47:E48)</f>
        <v>6886230</v>
      </c>
      <c r="F49" s="15">
        <f>SUM(F47:F48)</f>
        <v>6527802</v>
      </c>
      <c r="G49" s="15">
        <f>SUM(G47:G48)</f>
        <v>-3772899.2000000011</v>
      </c>
      <c r="H49" s="19">
        <f>IF(E49=0,"",F49/E49-1)</f>
        <v>-5.2049960573492315E-2</v>
      </c>
      <c r="I49" s="25">
        <f>IF(D49=0,"N/A",F49/D49)</f>
        <v>9.5000006834153869E-2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19269695</v>
      </c>
      <c r="D56" s="3">
        <v>25500949</v>
      </c>
      <c r="E56" s="29">
        <v>2216013</v>
      </c>
      <c r="F56" s="3">
        <v>2932610</v>
      </c>
      <c r="G56" s="17">
        <f>D56-C56</f>
        <v>6231254</v>
      </c>
      <c r="H56" s="18">
        <f t="shared" ref="H56:H87" si="2">IF(E56=0,"",F56/E56-1)</f>
        <v>0.32337220043384218</v>
      </c>
      <c r="I56" s="22">
        <f>IF(D56=0,"N/A",F56/D56)</f>
        <v>0.11500003392030626</v>
      </c>
    </row>
    <row r="57" spans="1:9">
      <c r="A57" s="1">
        <v>502</v>
      </c>
      <c r="B57" s="1" t="s">
        <v>28</v>
      </c>
      <c r="C57" s="29">
        <v>46229628</v>
      </c>
      <c r="D57" s="3">
        <v>71171917</v>
      </c>
      <c r="E57" s="29">
        <v>5316408</v>
      </c>
      <c r="F57" s="3">
        <v>8184772</v>
      </c>
      <c r="G57" s="17">
        <f t="shared" ref="G57:G86" si="3">D57-C57</f>
        <v>24942289</v>
      </c>
      <c r="H57" s="18">
        <f t="shared" si="2"/>
        <v>0.53953044988270271</v>
      </c>
      <c r="I57" s="22">
        <f t="shared" ref="I57:I87" si="4">IF(D57=0,"N/A",F57/D57)</f>
        <v>0.11500002170800036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3"/>
        <v>0</v>
      </c>
      <c r="H58" s="18" t="str">
        <f t="shared" si="2"/>
        <v/>
      </c>
      <c r="I58" s="22" t="str">
        <f t="shared" si="4"/>
        <v>N/A</v>
      </c>
    </row>
    <row r="59" spans="1:9">
      <c r="A59" s="1">
        <v>504</v>
      </c>
      <c r="B59" s="1" t="s">
        <v>30</v>
      </c>
      <c r="C59" s="29">
        <v>0</v>
      </c>
      <c r="D59" s="3">
        <v>0</v>
      </c>
      <c r="E59" s="29">
        <v>0</v>
      </c>
      <c r="F59" s="3">
        <v>0</v>
      </c>
      <c r="G59" s="17">
        <f t="shared" si="3"/>
        <v>0</v>
      </c>
      <c r="H59" s="18" t="str">
        <f t="shared" si="2"/>
        <v/>
      </c>
      <c r="I59" s="22" t="str">
        <f t="shared" si="4"/>
        <v>N/A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3"/>
        <v>0</v>
      </c>
      <c r="H60" s="18" t="str">
        <f t="shared" si="2"/>
        <v/>
      </c>
      <c r="I60" s="22" t="str">
        <f t="shared" si="4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3"/>
        <v>0</v>
      </c>
      <c r="H61" s="18" t="str">
        <f t="shared" si="2"/>
        <v/>
      </c>
      <c r="I61" s="22" t="str">
        <f t="shared" si="4"/>
        <v>N/A</v>
      </c>
    </row>
    <row r="62" spans="1:9">
      <c r="A62" s="1">
        <v>507</v>
      </c>
      <c r="B62" s="1" t="s">
        <v>33</v>
      </c>
      <c r="C62" s="29">
        <v>473534</v>
      </c>
      <c r="D62" s="3">
        <v>438404</v>
      </c>
      <c r="E62" s="29">
        <v>54456</v>
      </c>
      <c r="F62" s="3">
        <v>50417</v>
      </c>
      <c r="G62" s="17">
        <f t="shared" si="3"/>
        <v>-35130</v>
      </c>
      <c r="H62" s="18">
        <f t="shared" si="2"/>
        <v>-7.4169972087556935E-2</v>
      </c>
      <c r="I62" s="22">
        <f t="shared" si="4"/>
        <v>0.11500123174058631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3"/>
        <v>0</v>
      </c>
      <c r="H63" s="18" t="str">
        <f t="shared" si="2"/>
        <v/>
      </c>
      <c r="I63" s="22" t="str">
        <f t="shared" si="4"/>
        <v>N/A</v>
      </c>
    </row>
    <row r="64" spans="1:9">
      <c r="A64" s="1">
        <v>509</v>
      </c>
      <c r="B64" s="1" t="s">
        <v>24</v>
      </c>
      <c r="C64" s="29">
        <v>666527</v>
      </c>
      <c r="D64" s="3">
        <v>624974</v>
      </c>
      <c r="E64" s="29">
        <v>76651</v>
      </c>
      <c r="F64" s="3">
        <v>71872</v>
      </c>
      <c r="G64" s="17">
        <f t="shared" si="3"/>
        <v>-41553</v>
      </c>
      <c r="H64" s="18">
        <f t="shared" si="2"/>
        <v>-6.2347523189521303E-2</v>
      </c>
      <c r="I64" s="22">
        <f t="shared" si="4"/>
        <v>0.11499998399933438</v>
      </c>
    </row>
    <row r="65" spans="1:9">
      <c r="A65" s="1">
        <v>510</v>
      </c>
      <c r="B65" s="1" t="s">
        <v>35</v>
      </c>
      <c r="C65" s="29">
        <v>2664841</v>
      </c>
      <c r="D65" s="3">
        <v>2402062</v>
      </c>
      <c r="E65" s="29">
        <v>306456</v>
      </c>
      <c r="F65" s="3">
        <v>276238</v>
      </c>
      <c r="G65" s="17">
        <f t="shared" si="3"/>
        <v>-262779</v>
      </c>
      <c r="H65" s="18">
        <f t="shared" si="2"/>
        <v>-9.8604693659122389E-2</v>
      </c>
      <c r="I65" s="22">
        <f t="shared" si="4"/>
        <v>0.11500036218881944</v>
      </c>
    </row>
    <row r="66" spans="1:9">
      <c r="A66" s="1">
        <v>511</v>
      </c>
      <c r="B66" s="1" t="s">
        <v>36</v>
      </c>
      <c r="C66" s="29">
        <v>0</v>
      </c>
      <c r="D66" s="3">
        <v>0</v>
      </c>
      <c r="E66" s="29">
        <v>0</v>
      </c>
      <c r="F66" s="3">
        <v>0</v>
      </c>
      <c r="G66" s="17">
        <f t="shared" si="3"/>
        <v>0</v>
      </c>
      <c r="H66" s="18" t="str">
        <f t="shared" si="2"/>
        <v/>
      </c>
      <c r="I66" s="22" t="str">
        <f t="shared" si="4"/>
        <v>N/A</v>
      </c>
    </row>
    <row r="67" spans="1:9">
      <c r="A67" s="1">
        <v>512</v>
      </c>
      <c r="B67" s="1" t="s">
        <v>37</v>
      </c>
      <c r="C67" s="29">
        <v>1170009</v>
      </c>
      <c r="D67" s="3">
        <v>1174930</v>
      </c>
      <c r="E67" s="29">
        <v>134551</v>
      </c>
      <c r="F67" s="3">
        <v>135117</v>
      </c>
      <c r="G67" s="17">
        <f t="shared" si="3"/>
        <v>4921</v>
      </c>
      <c r="H67" s="18">
        <f t="shared" si="2"/>
        <v>4.2065833773068384E-3</v>
      </c>
      <c r="I67" s="22">
        <f t="shared" si="4"/>
        <v>0.11500004255572673</v>
      </c>
    </row>
    <row r="68" spans="1:9">
      <c r="A68" s="1">
        <v>513</v>
      </c>
      <c r="B68" s="1" t="s">
        <v>38</v>
      </c>
      <c r="C68" s="29">
        <v>22064</v>
      </c>
      <c r="D68" s="3">
        <v>20011</v>
      </c>
      <c r="E68" s="29">
        <v>2537</v>
      </c>
      <c r="F68" s="3">
        <v>2301</v>
      </c>
      <c r="G68" s="17">
        <f t="shared" si="3"/>
        <v>-2053</v>
      </c>
      <c r="H68" s="18">
        <f t="shared" si="2"/>
        <v>-9.3023255813953543E-2</v>
      </c>
      <c r="I68" s="22">
        <f t="shared" si="4"/>
        <v>0.11498675728349408</v>
      </c>
    </row>
    <row r="69" spans="1:9">
      <c r="A69" s="1">
        <v>514</v>
      </c>
      <c r="B69" s="1" t="s">
        <v>39</v>
      </c>
      <c r="C69" s="29">
        <v>32884775</v>
      </c>
      <c r="D69" s="3">
        <v>31354648</v>
      </c>
      <c r="E69" s="29">
        <v>3781749</v>
      </c>
      <c r="F69" s="3">
        <v>3605785</v>
      </c>
      <c r="G69" s="17">
        <f t="shared" si="3"/>
        <v>-1530127</v>
      </c>
      <c r="H69" s="18">
        <f t="shared" si="2"/>
        <v>-4.6529793489731852E-2</v>
      </c>
      <c r="I69" s="22">
        <f t="shared" si="4"/>
        <v>0.11500001530873509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3"/>
        <v>0</v>
      </c>
      <c r="H70" s="18" t="str">
        <f t="shared" si="2"/>
        <v/>
      </c>
      <c r="I70" s="22" t="str">
        <f t="shared" si="4"/>
        <v>N/A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3"/>
        <v>0</v>
      </c>
      <c r="H71" s="18" t="str">
        <f t="shared" si="2"/>
        <v/>
      </c>
      <c r="I71" s="22" t="str">
        <f t="shared" si="4"/>
        <v>N/A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3"/>
        <v>0</v>
      </c>
      <c r="H72" s="18" t="str">
        <f t="shared" si="2"/>
        <v/>
      </c>
      <c r="I72" s="22" t="str">
        <f t="shared" si="4"/>
        <v>N/A</v>
      </c>
    </row>
    <row r="73" spans="1:9">
      <c r="A73" s="1">
        <v>518</v>
      </c>
      <c r="B73" s="1" t="s">
        <v>43</v>
      </c>
      <c r="C73" s="29">
        <v>0</v>
      </c>
      <c r="D73" s="3">
        <v>0</v>
      </c>
      <c r="E73" s="29">
        <v>0</v>
      </c>
      <c r="F73" s="3">
        <v>0</v>
      </c>
      <c r="G73" s="17">
        <f t="shared" si="3"/>
        <v>0</v>
      </c>
      <c r="H73" s="18" t="str">
        <f t="shared" si="2"/>
        <v/>
      </c>
      <c r="I73" s="22" t="str">
        <f t="shared" si="4"/>
        <v>N/A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3"/>
        <v>0</v>
      </c>
      <c r="H74" s="18" t="str">
        <f t="shared" si="2"/>
        <v/>
      </c>
      <c r="I74" s="22" t="str">
        <f t="shared" si="4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3"/>
        <v>0</v>
      </c>
      <c r="H75" s="18" t="str">
        <f t="shared" si="2"/>
        <v/>
      </c>
      <c r="I75" s="22" t="str">
        <f t="shared" si="4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3"/>
        <v>0</v>
      </c>
      <c r="H76" s="18" t="str">
        <f t="shared" si="2"/>
        <v/>
      </c>
      <c r="I76" s="22" t="str">
        <f t="shared" si="4"/>
        <v>N/A</v>
      </c>
    </row>
    <row r="77" spans="1:9">
      <c r="A77" s="1">
        <v>522</v>
      </c>
      <c r="B77" s="1" t="s">
        <v>22</v>
      </c>
      <c r="C77" s="29">
        <v>25071709</v>
      </c>
      <c r="D77" s="3">
        <v>24157454</v>
      </c>
      <c r="E77" s="29">
        <v>2883246</v>
      </c>
      <c r="F77" s="3">
        <v>2778107</v>
      </c>
      <c r="G77" s="17">
        <f t="shared" si="3"/>
        <v>-914255</v>
      </c>
      <c r="H77" s="18">
        <f t="shared" si="2"/>
        <v>-3.6465497567672034E-2</v>
      </c>
      <c r="I77" s="22">
        <f t="shared" si="4"/>
        <v>0.11499999130703095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3"/>
        <v>0</v>
      </c>
      <c r="H78" s="18" t="str">
        <f t="shared" si="2"/>
        <v/>
      </c>
      <c r="I78" s="22" t="str">
        <f t="shared" si="4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3"/>
        <v>0</v>
      </c>
      <c r="H79" s="18" t="str">
        <f t="shared" si="2"/>
        <v/>
      </c>
      <c r="I79" s="22" t="str">
        <f t="shared" si="4"/>
        <v>N/A</v>
      </c>
    </row>
    <row r="80" spans="1:9">
      <c r="A80" s="1">
        <v>525</v>
      </c>
      <c r="B80" s="1" t="s">
        <v>46</v>
      </c>
      <c r="C80" s="29">
        <v>15394829</v>
      </c>
      <c r="D80" s="3">
        <v>16741561</v>
      </c>
      <c r="E80" s="29">
        <v>1770405</v>
      </c>
      <c r="F80" s="3">
        <v>1925279</v>
      </c>
      <c r="G80" s="17">
        <f t="shared" si="3"/>
        <v>1346732</v>
      </c>
      <c r="H80" s="18">
        <f t="shared" si="2"/>
        <v>8.7479418551122512E-2</v>
      </c>
      <c r="I80" s="22">
        <f t="shared" si="4"/>
        <v>0.11499996923823293</v>
      </c>
    </row>
    <row r="81" spans="1:9">
      <c r="A81" s="1">
        <v>526</v>
      </c>
      <c r="B81" s="1" t="s">
        <v>47</v>
      </c>
      <c r="C81" s="29">
        <v>9069275</v>
      </c>
      <c r="D81" s="3">
        <v>8066301</v>
      </c>
      <c r="E81" s="29">
        <v>1042967</v>
      </c>
      <c r="F81" s="3">
        <v>927622</v>
      </c>
      <c r="G81" s="17">
        <f t="shared" si="3"/>
        <v>-1002974</v>
      </c>
      <c r="H81" s="18">
        <f t="shared" si="2"/>
        <v>-0.11059314436602496</v>
      </c>
      <c r="I81" s="22">
        <f t="shared" si="4"/>
        <v>0.11499967581175063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3"/>
        <v>0</v>
      </c>
      <c r="H82" s="18" t="str">
        <f t="shared" si="2"/>
        <v/>
      </c>
      <c r="I82" s="22" t="str">
        <f t="shared" si="4"/>
        <v>N/A</v>
      </c>
    </row>
    <row r="83" spans="1:9">
      <c r="A83" s="1">
        <v>528</v>
      </c>
      <c r="B83" s="1" t="s">
        <v>49</v>
      </c>
      <c r="C83" s="29">
        <v>1591215</v>
      </c>
      <c r="D83" s="3">
        <v>1415523</v>
      </c>
      <c r="E83" s="29">
        <v>182990</v>
      </c>
      <c r="F83" s="3">
        <v>162785</v>
      </c>
      <c r="G83" s="17">
        <f t="shared" si="3"/>
        <v>-175692</v>
      </c>
      <c r="H83" s="18">
        <f t="shared" si="2"/>
        <v>-0.11041586971965678</v>
      </c>
      <c r="I83" s="22">
        <f t="shared" si="4"/>
        <v>0.11499989756436314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3"/>
        <v>0</v>
      </c>
      <c r="H84" s="18" t="str">
        <f t="shared" si="2"/>
        <v/>
      </c>
      <c r="I84" s="22" t="str">
        <f t="shared" si="4"/>
        <v>N/A</v>
      </c>
    </row>
    <row r="85" spans="1:9">
      <c r="A85" s="1">
        <v>531</v>
      </c>
      <c r="B85" s="1" t="s">
        <v>25</v>
      </c>
      <c r="C85" s="29">
        <v>1559580</v>
      </c>
      <c r="D85" s="3">
        <v>1627223</v>
      </c>
      <c r="E85" s="29">
        <v>179354</v>
      </c>
      <c r="F85" s="3">
        <v>187134</v>
      </c>
      <c r="G85" s="17">
        <f t="shared" si="3"/>
        <v>67643</v>
      </c>
      <c r="H85" s="18">
        <f t="shared" si="2"/>
        <v>4.3377900688024829E-2</v>
      </c>
      <c r="I85" s="22">
        <f t="shared" si="4"/>
        <v>0.11500206179484926</v>
      </c>
    </row>
    <row r="86" spans="1:9">
      <c r="A86" s="28">
        <v>532</v>
      </c>
      <c r="B86" s="28" t="s">
        <v>52</v>
      </c>
      <c r="C86" s="30">
        <v>1442050</v>
      </c>
      <c r="D86" s="4">
        <v>1646460</v>
      </c>
      <c r="E86" s="30">
        <v>165835</v>
      </c>
      <c r="F86" s="4">
        <v>192342.9</v>
      </c>
      <c r="G86" s="26">
        <f t="shared" si="3"/>
        <v>204410</v>
      </c>
      <c r="H86" s="23">
        <f t="shared" si="2"/>
        <v>0.15984502668314882</v>
      </c>
      <c r="I86" s="24">
        <f t="shared" si="4"/>
        <v>0.11682209103166794</v>
      </c>
    </row>
    <row r="87" spans="1:9">
      <c r="A87" s="7" t="s">
        <v>19</v>
      </c>
      <c r="B87" s="7" t="s">
        <v>26</v>
      </c>
      <c r="C87" s="15">
        <f>SUM(C56:C85)</f>
        <v>156067681</v>
      </c>
      <c r="D87" s="15">
        <f>SUM(D56:D85)</f>
        <v>184695957</v>
      </c>
      <c r="E87" s="15">
        <f>SUM(E56:E85)</f>
        <v>17947783</v>
      </c>
      <c r="F87" s="15">
        <f>SUM(F56:F85)</f>
        <v>21240039</v>
      </c>
      <c r="G87" s="15">
        <f>SUM(G56:G85)</f>
        <v>28628276</v>
      </c>
      <c r="H87" s="19">
        <f t="shared" si="2"/>
        <v>0.18343524657056531</v>
      </c>
      <c r="I87" s="25">
        <f t="shared" si="4"/>
        <v>0.11500002135942802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4" tint="0.39997558519241921"/>
  </sheetPr>
  <dimension ref="A1:J87"/>
  <sheetViews>
    <sheetView topLeftCell="A54" workbookViewId="0">
      <selection activeCell="F56" sqref="F56:F86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"WESTON COUNTY "&amp;D3</f>
        <v>WESTON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85823777</v>
      </c>
      <c r="D6" s="17">
        <f>D25</f>
        <v>86127220</v>
      </c>
      <c r="E6" s="29">
        <f>E25</f>
        <v>8153267</v>
      </c>
      <c r="F6" s="17">
        <f>F25</f>
        <v>8182093</v>
      </c>
      <c r="G6" s="17">
        <f t="shared" ref="G6:G11" si="0">D6-C6</f>
        <v>303443</v>
      </c>
      <c r="H6" s="18">
        <f>IF(E6=0,"",F6/E6-1)</f>
        <v>3.5355152725895511E-3</v>
      </c>
      <c r="I6" s="22">
        <f>IF(D6=0,"N/A",F6/D6)</f>
        <v>9.5000082436191485E-2</v>
      </c>
    </row>
    <row r="7" spans="1:10">
      <c r="A7" s="1" t="s">
        <v>14</v>
      </c>
      <c r="B7" s="36" t="s">
        <v>70</v>
      </c>
      <c r="C7" s="29">
        <f>C42</f>
        <v>761396057.79999995</v>
      </c>
      <c r="D7" s="17">
        <f>D42</f>
        <v>622445158.71000004</v>
      </c>
      <c r="E7" s="29">
        <f>E42</f>
        <v>72332821</v>
      </c>
      <c r="F7" s="17">
        <f>F42</f>
        <v>59132609</v>
      </c>
      <c r="G7" s="17">
        <f t="shared" si="0"/>
        <v>-138950899.08999991</v>
      </c>
      <c r="H7" s="18">
        <f t="shared" ref="H7:H14" si="1">IF(E7=0,"",F7/E7-1)</f>
        <v>-0.18249270272481144</v>
      </c>
      <c r="I7" s="22">
        <f>IF(D7=0,"N/A",F7/D7)</f>
        <v>9.5000512370520568E-2</v>
      </c>
    </row>
    <row r="8" spans="1:10">
      <c r="A8" s="1" t="s">
        <v>17</v>
      </c>
      <c r="B8" s="36" t="s">
        <v>71</v>
      </c>
      <c r="C8" s="29">
        <f>C49</f>
        <v>53403359.039999999</v>
      </c>
      <c r="D8" s="17">
        <f>D49</f>
        <v>48043825.32</v>
      </c>
      <c r="E8" s="29">
        <f>E49</f>
        <v>5073325</v>
      </c>
      <c r="F8" s="17">
        <f>F49</f>
        <v>4564171</v>
      </c>
      <c r="G8" s="17">
        <f t="shared" si="0"/>
        <v>-5359533.7199999988</v>
      </c>
      <c r="H8" s="18">
        <f t="shared" si="1"/>
        <v>-0.10035903475531338</v>
      </c>
      <c r="I8" s="22">
        <f>IF(D8=0,"N/A",F8/D8)</f>
        <v>9.5000158076505137E-2</v>
      </c>
    </row>
    <row r="9" spans="1:10">
      <c r="A9" s="1" t="s">
        <v>19</v>
      </c>
      <c r="B9" s="36" t="s">
        <v>20</v>
      </c>
      <c r="C9" s="29">
        <f>C87</f>
        <v>150055715</v>
      </c>
      <c r="D9" s="17">
        <f>D87</f>
        <v>142861583</v>
      </c>
      <c r="E9" s="29">
        <f>E87</f>
        <v>17256408</v>
      </c>
      <c r="F9" s="17">
        <f>F87</f>
        <v>16429084</v>
      </c>
      <c r="G9" s="17">
        <f t="shared" si="0"/>
        <v>-7194132</v>
      </c>
      <c r="H9" s="18">
        <f t="shared" si="1"/>
        <v>-4.7943001811269204E-2</v>
      </c>
      <c r="I9" s="22">
        <f>IF(D9=0,"N/A",F9/D9)</f>
        <v>0.11500001368457467</v>
      </c>
    </row>
    <row r="10" spans="1:10">
      <c r="B10" s="1" t="s">
        <v>23</v>
      </c>
      <c r="C10" s="29">
        <f>'MINERAL VALUE DETAIL'!X54</f>
        <v>32934043</v>
      </c>
      <c r="D10" s="279">
        <f>'STATE ASSESSED'!C27</f>
        <v>30421578</v>
      </c>
      <c r="E10" s="29">
        <f>C10</f>
        <v>32934043</v>
      </c>
      <c r="F10" s="279">
        <f>D10</f>
        <v>30421578</v>
      </c>
      <c r="G10" s="17">
        <f t="shared" si="0"/>
        <v>-2512465</v>
      </c>
      <c r="H10" s="18">
        <f t="shared" si="1"/>
        <v>-7.628777918338181E-2</v>
      </c>
      <c r="I10" s="22">
        <f>IF(D10=0,"N/A",F10/D10)</f>
        <v>1</v>
      </c>
    </row>
    <row r="11" spans="1:10">
      <c r="B11" s="1" t="s">
        <v>66</v>
      </c>
      <c r="C11" s="280">
        <f>'STATE ASSESSED'!E27</f>
        <v>511766389</v>
      </c>
      <c r="D11" s="279">
        <f>'STATE ASSESSED'!F27</f>
        <v>468102902</v>
      </c>
      <c r="E11" s="29">
        <f>'STATE ASSESSED'!H27</f>
        <v>58767452</v>
      </c>
      <c r="F11" s="279">
        <f>'STATE ASSESSED'!I27</f>
        <v>53709133</v>
      </c>
      <c r="G11" s="17">
        <f t="shared" si="0"/>
        <v>-43663487</v>
      </c>
      <c r="H11" s="18">
        <f>IF(E11=0,"",F11/E11-1)</f>
        <v>-8.6073478223966604E-2</v>
      </c>
      <c r="I11" s="22">
        <f>F11/D11</f>
        <v>0.11473787658765679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1050678908.8399999</v>
      </c>
      <c r="D13" s="15">
        <f>SUM(D6:D9)</f>
        <v>899477787.03000009</v>
      </c>
      <c r="E13" s="15">
        <f>SUM(E6:E9)</f>
        <v>102815821</v>
      </c>
      <c r="F13" s="15">
        <f>SUM(F6:F9)</f>
        <v>88307957</v>
      </c>
      <c r="G13" s="15">
        <f>SUM(G6:G9)</f>
        <v>-151201121.80999991</v>
      </c>
      <c r="H13" s="19">
        <f t="shared" si="1"/>
        <v>-0.14110536548650421</v>
      </c>
      <c r="I13" s="21"/>
    </row>
    <row r="14" spans="1:10">
      <c r="B14" s="12" t="s">
        <v>74</v>
      </c>
      <c r="C14" s="16">
        <f>SUM(C10:C11)</f>
        <v>544700432</v>
      </c>
      <c r="D14" s="16">
        <f>SUM(D10:D11)</f>
        <v>498524480</v>
      </c>
      <c r="E14" s="16">
        <f>SUM(E10:E11)</f>
        <v>91701495</v>
      </c>
      <c r="F14" s="16">
        <f>SUM(F10:F11)</f>
        <v>84130711</v>
      </c>
      <c r="G14" s="16">
        <f>SUM(G10:G11)</f>
        <v>-46175952</v>
      </c>
      <c r="H14" s="20">
        <f t="shared" si="1"/>
        <v>-8.2559002991172581E-2</v>
      </c>
      <c r="I14" s="21"/>
    </row>
    <row r="15" spans="1:10">
      <c r="B15" s="7" t="s">
        <v>72</v>
      </c>
      <c r="C15" s="15">
        <f>SUM(C13:C14)</f>
        <v>1595379340.8399999</v>
      </c>
      <c r="D15" s="15">
        <f>SUM(D13:D14)</f>
        <v>1398002267.0300002</v>
      </c>
      <c r="E15" s="15">
        <f>SUM(E13:E14)</f>
        <v>194517316</v>
      </c>
      <c r="F15" s="15">
        <f>SUM(F13:F14)</f>
        <v>172438668</v>
      </c>
      <c r="G15" s="15">
        <f>SUM(G13:G14)</f>
        <v>-197377073.80999991</v>
      </c>
      <c r="H15" s="19">
        <f>IF(E15=0,"",F15/E15-1)</f>
        <v>-0.11350479460656349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3799512</v>
      </c>
      <c r="D22" s="3">
        <v>3909182</v>
      </c>
      <c r="E22" s="29">
        <v>360954</v>
      </c>
      <c r="F22" s="3">
        <v>371373</v>
      </c>
      <c r="G22" s="17">
        <f>D22-C22</f>
        <v>109670</v>
      </c>
      <c r="H22" s="18">
        <f>IF(E22=0,"",F22/E22-1)</f>
        <v>2.8865173955683998E-2</v>
      </c>
      <c r="I22" s="22">
        <f>IF(D22=0,"N/A",F22/D22)</f>
        <v>9.5000181623674726E-2</v>
      </c>
    </row>
    <row r="23" spans="1:9">
      <c r="A23" s="1">
        <v>120</v>
      </c>
      <c r="B23" s="36" t="s">
        <v>76</v>
      </c>
      <c r="C23" s="29">
        <v>10604060</v>
      </c>
      <c r="D23" s="3">
        <v>10682022</v>
      </c>
      <c r="E23" s="29">
        <v>1007390</v>
      </c>
      <c r="F23" s="3">
        <v>1014793</v>
      </c>
      <c r="G23" s="17">
        <f>D23-C23</f>
        <v>77962</v>
      </c>
      <c r="H23" s="18">
        <f>IF(E23=0,"",F23/E23-1)</f>
        <v>7.3486931575657E-3</v>
      </c>
      <c r="I23" s="22">
        <f>IF(D23=0,"N/A",F23/D23)</f>
        <v>9.5000085189863873E-2</v>
      </c>
    </row>
    <row r="24" spans="1:9">
      <c r="A24" s="28">
        <v>130</v>
      </c>
      <c r="B24" s="37" t="s">
        <v>77</v>
      </c>
      <c r="C24" s="30">
        <v>71420205</v>
      </c>
      <c r="D24" s="4">
        <v>71536016</v>
      </c>
      <c r="E24" s="30">
        <v>6784923</v>
      </c>
      <c r="F24" s="4">
        <v>6795927</v>
      </c>
      <c r="G24" s="26">
        <f>D24-C24</f>
        <v>115811</v>
      </c>
      <c r="H24" s="23">
        <f>IF(E24=0,"",F24/E24-1)</f>
        <v>1.6218312278561964E-3</v>
      </c>
      <c r="I24" s="24">
        <f>IF(D24=0,"N/A",F24/D24)</f>
        <v>9.5000076604769265E-2</v>
      </c>
    </row>
    <row r="25" spans="1:9">
      <c r="A25" s="7" t="s">
        <v>15</v>
      </c>
      <c r="B25" s="7" t="s">
        <v>16</v>
      </c>
      <c r="C25" s="15">
        <f>SUM(C22:C24)</f>
        <v>85823777</v>
      </c>
      <c r="D25" s="15">
        <f>SUM(D22:D24)</f>
        <v>86127220</v>
      </c>
      <c r="E25" s="15">
        <f>SUM(E22:E24)</f>
        <v>8153267</v>
      </c>
      <c r="F25" s="15">
        <f>SUM(F22:F24)</f>
        <v>8182093</v>
      </c>
      <c r="G25" s="15">
        <f>SUM(G22:G24)</f>
        <v>303443</v>
      </c>
      <c r="H25" s="19">
        <f>IF(E25=0,"",F25/E25-1)</f>
        <v>3.5355152725895511E-3</v>
      </c>
      <c r="I25" s="25">
        <f>IF(D25=0,"N/A",F25/D25)</f>
        <v>9.5000082436191485E-2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3408.24</v>
      </c>
      <c r="D29" s="3">
        <v>3518.24</v>
      </c>
      <c r="E29" s="31">
        <v>329</v>
      </c>
      <c r="F29" s="27">
        <f>IF(D29&lt;&gt;0,D22/D29,0)</f>
        <v>1111.118627495566</v>
      </c>
      <c r="G29" s="17">
        <f>D29-C29</f>
        <v>110</v>
      </c>
      <c r="H29" s="27">
        <f>F29-E29</f>
        <v>782.11862749556599</v>
      </c>
      <c r="I29" s="2"/>
    </row>
    <row r="30" spans="1:9">
      <c r="A30" s="1">
        <v>120</v>
      </c>
      <c r="B30" s="36" t="s">
        <v>76</v>
      </c>
      <c r="C30" s="29">
        <v>29434.620000000003</v>
      </c>
      <c r="D30" s="3">
        <v>29706.239999999998</v>
      </c>
      <c r="E30" s="31">
        <v>271.57278288441211</v>
      </c>
      <c r="F30" s="27">
        <f>IF(D30&lt;&gt;0,D23/D30,0)</f>
        <v>359.58849049896588</v>
      </c>
      <c r="G30" s="17">
        <f>D30-C30</f>
        <v>271.61999999999534</v>
      </c>
      <c r="H30" s="27">
        <f>F30-E30</f>
        <v>88.015707614553776</v>
      </c>
      <c r="I30" s="2"/>
    </row>
    <row r="31" spans="1:9">
      <c r="A31" s="1">
        <v>130</v>
      </c>
      <c r="B31" s="36" t="s">
        <v>77</v>
      </c>
      <c r="C31" s="29">
        <v>1008772.2635</v>
      </c>
      <c r="D31" s="3">
        <v>1009591.5364999999</v>
      </c>
      <c r="E31" s="31">
        <v>36.521277790253762</v>
      </c>
      <c r="F31" s="27">
        <f>IF(D31&lt;&gt;0,D24/D31,0)</f>
        <v>70.856394307738938</v>
      </c>
      <c r="G31" s="17">
        <f>D31-C31</f>
        <v>819.27299999992829</v>
      </c>
      <c r="H31" s="27">
        <f>F31-E31</f>
        <v>34.335116517485176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136222171</v>
      </c>
      <c r="D38" s="3">
        <v>108948517.44</v>
      </c>
      <c r="E38" s="29">
        <v>12941268</v>
      </c>
      <c r="F38" s="3">
        <v>10350386</v>
      </c>
      <c r="G38" s="17">
        <f>D38-C38</f>
        <v>-27273653.560000002</v>
      </c>
      <c r="H38" s="18">
        <f>IF(E38=0,"",F38/E38-1)</f>
        <v>-0.20020310219987714</v>
      </c>
      <c r="I38" s="22">
        <f>IF(D38=0,"N/A",F38/D38)</f>
        <v>9.5002541046050978E-2</v>
      </c>
    </row>
    <row r="39" spans="1:9">
      <c r="A39" s="1">
        <v>300</v>
      </c>
      <c r="B39" s="36" t="s">
        <v>64</v>
      </c>
      <c r="C39" s="29">
        <v>528275905.79999995</v>
      </c>
      <c r="D39" s="3">
        <v>414934070.27000004</v>
      </c>
      <c r="E39" s="29">
        <v>50186224</v>
      </c>
      <c r="F39" s="3">
        <v>39418737</v>
      </c>
      <c r="G39" s="17">
        <f>D39-C39</f>
        <v>-113341835.52999991</v>
      </c>
      <c r="H39" s="18">
        <f>IF(E39=0,"",F39/E39-1)</f>
        <v>-0.21455065039362198</v>
      </c>
      <c r="I39" s="22">
        <f>IF(D39=0,"N/A",F39/D39)</f>
        <v>9.5000000781690436E-2</v>
      </c>
    </row>
    <row r="40" spans="1:9">
      <c r="A40" s="1">
        <v>400</v>
      </c>
      <c r="B40" s="36" t="s">
        <v>62</v>
      </c>
      <c r="C40" s="29">
        <v>18172402</v>
      </c>
      <c r="D40" s="3">
        <v>18358342</v>
      </c>
      <c r="E40" s="29">
        <v>1726392</v>
      </c>
      <c r="F40" s="3">
        <v>1744063</v>
      </c>
      <c r="G40" s="17">
        <f>D40-C40</f>
        <v>185940</v>
      </c>
      <c r="H40" s="18">
        <f>IF(E40=0,"",F40/E40-1)</f>
        <v>1.0235798126960738E-2</v>
      </c>
      <c r="I40" s="22">
        <f>IF(D40=0,"N/A",F40/D40)</f>
        <v>9.5001117203285565E-2</v>
      </c>
    </row>
    <row r="41" spans="1:9">
      <c r="A41" s="28">
        <v>500</v>
      </c>
      <c r="B41" s="37" t="s">
        <v>63</v>
      </c>
      <c r="C41" s="30">
        <v>78725579</v>
      </c>
      <c r="D41" s="4">
        <v>80204229</v>
      </c>
      <c r="E41" s="30">
        <v>7478937</v>
      </c>
      <c r="F41" s="4">
        <v>7619423</v>
      </c>
      <c r="G41" s="26">
        <f>D41-C41</f>
        <v>1478650</v>
      </c>
      <c r="H41" s="23">
        <f>IF(E41=0,"",F41/E41-1)</f>
        <v>1.8784220270875451E-2</v>
      </c>
      <c r="I41" s="24">
        <f>IF(D41=0,"N/A",F41/D41)</f>
        <v>9.5000264886281743E-2</v>
      </c>
    </row>
    <row r="42" spans="1:9">
      <c r="A42" s="7" t="s">
        <v>14</v>
      </c>
      <c r="B42" s="7" t="s">
        <v>69</v>
      </c>
      <c r="C42" s="15">
        <f>SUM(C38:C41)</f>
        <v>761396057.79999995</v>
      </c>
      <c r="D42" s="15">
        <f>SUM(D38:D41)</f>
        <v>622445158.71000004</v>
      </c>
      <c r="E42" s="15">
        <f>SUM(E38:E41)</f>
        <v>72332821</v>
      </c>
      <c r="F42" s="15">
        <f>SUM(F38:F41)</f>
        <v>59132609</v>
      </c>
      <c r="G42" s="15">
        <f>SUM(G38:G41)</f>
        <v>-138950899.08999991</v>
      </c>
      <c r="H42" s="19">
        <f>IF(E42=0,"",F42/E42-1)</f>
        <v>-0.18249270272481144</v>
      </c>
      <c r="I42" s="25">
        <f>IF(D42=0,"N/A",F42/D42)</f>
        <v>9.5000512370520568E-2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27055160.039999999</v>
      </c>
      <c r="D47" s="3">
        <v>19014849.32</v>
      </c>
      <c r="E47" s="29">
        <v>2570242</v>
      </c>
      <c r="F47" s="3">
        <v>1806411</v>
      </c>
      <c r="G47" s="17">
        <f>D47-C47</f>
        <v>-8040310.7199999988</v>
      </c>
      <c r="H47" s="18">
        <f>IF(E47=0,"",F47/E47-1)</f>
        <v>-0.2971825221127038</v>
      </c>
      <c r="I47" s="22">
        <f>IF(D47=0,"N/A",F47/D47)</f>
        <v>9.5000016544964136E-2</v>
      </c>
    </row>
    <row r="48" spans="1:9">
      <c r="A48" s="28">
        <v>730</v>
      </c>
      <c r="B48" s="37" t="s">
        <v>67</v>
      </c>
      <c r="C48" s="30">
        <v>26348199</v>
      </c>
      <c r="D48" s="4">
        <v>29028976</v>
      </c>
      <c r="E48" s="30">
        <v>2503083</v>
      </c>
      <c r="F48" s="4">
        <v>2757760</v>
      </c>
      <c r="G48" s="26">
        <f>D48-C48</f>
        <v>2680777</v>
      </c>
      <c r="H48" s="23">
        <f>IF(E48=0,"",F48/E48-1)</f>
        <v>0.10174532766192734</v>
      </c>
      <c r="I48" s="24">
        <f>IF(D48=0,"N/A",F48/D48)</f>
        <v>9.5000250783906393E-2</v>
      </c>
    </row>
    <row r="49" spans="1:9">
      <c r="A49" s="7" t="s">
        <v>17</v>
      </c>
      <c r="B49" s="7" t="s">
        <v>68</v>
      </c>
      <c r="C49" s="15">
        <f>SUM(C47:C48)</f>
        <v>53403359.039999999</v>
      </c>
      <c r="D49" s="15">
        <f>SUM(D47:D48)</f>
        <v>48043825.32</v>
      </c>
      <c r="E49" s="15">
        <f>SUM(E47:E48)</f>
        <v>5073325</v>
      </c>
      <c r="F49" s="15">
        <f>SUM(F47:F48)</f>
        <v>4564171</v>
      </c>
      <c r="G49" s="15">
        <f>SUM(G47:G48)</f>
        <v>-5359533.7199999988</v>
      </c>
      <c r="H49" s="19">
        <f>IF(E49=0,"",F49/E49-1)</f>
        <v>-0.10035903475531338</v>
      </c>
      <c r="I49" s="25">
        <f>IF(D49=0,"N/A",F49/D49)</f>
        <v>9.5000158076505137E-2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">
        <v>16818</v>
      </c>
      <c r="E56" s="29">
        <v>0</v>
      </c>
      <c r="F56" s="3">
        <v>1934</v>
      </c>
      <c r="G56" s="17">
        <f>D56-C56</f>
        <v>16818</v>
      </c>
      <c r="H56" s="18" t="str">
        <f t="shared" ref="H56:H87" si="2">IF(E56=0,"",F56/E56-1)</f>
        <v/>
      </c>
      <c r="I56" s="22">
        <f t="shared" ref="I56:I87" si="3">IF(D56=0,"N/A",F56/D56)</f>
        <v>0.114995837792841</v>
      </c>
    </row>
    <row r="57" spans="1:9">
      <c r="A57" s="1">
        <v>502</v>
      </c>
      <c r="B57" s="1" t="s">
        <v>28</v>
      </c>
      <c r="C57" s="29">
        <v>0</v>
      </c>
      <c r="D57" s="3">
        <v>0</v>
      </c>
      <c r="E57" s="29">
        <v>0</v>
      </c>
      <c r="F57" s="3">
        <v>0</v>
      </c>
      <c r="G57" s="17">
        <f t="shared" ref="G57:G86" si="4">D57-C57</f>
        <v>0</v>
      </c>
      <c r="H57" s="18" t="str">
        <f t="shared" si="2"/>
        <v/>
      </c>
      <c r="I57" s="22" t="str">
        <f t="shared" si="3"/>
        <v>N/A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">
        <v>0</v>
      </c>
      <c r="E59" s="29">
        <v>0</v>
      </c>
      <c r="F59" s="3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668015</v>
      </c>
      <c r="D62" s="3">
        <v>672899</v>
      </c>
      <c r="E62" s="29">
        <v>76821</v>
      </c>
      <c r="F62" s="3">
        <v>77384</v>
      </c>
      <c r="G62" s="17">
        <f t="shared" si="4"/>
        <v>4884</v>
      </c>
      <c r="H62" s="18">
        <f t="shared" si="2"/>
        <v>7.3287252183646956E-3</v>
      </c>
      <c r="I62" s="22">
        <f t="shared" si="3"/>
        <v>0.11500091395588342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">
        <v>0</v>
      </c>
      <c r="E64" s="29">
        <v>0</v>
      </c>
      <c r="F64" s="3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2419619</v>
      </c>
      <c r="D65" s="3">
        <v>1990978</v>
      </c>
      <c r="E65" s="29">
        <v>278256</v>
      </c>
      <c r="F65" s="3">
        <v>228962</v>
      </c>
      <c r="G65" s="17">
        <f t="shared" si="4"/>
        <v>-428641</v>
      </c>
      <c r="H65" s="18">
        <f t="shared" si="2"/>
        <v>-0.17715341268472196</v>
      </c>
      <c r="I65" s="22">
        <f t="shared" si="3"/>
        <v>0.11499976393511128</v>
      </c>
    </row>
    <row r="66" spans="1:9">
      <c r="A66" s="1">
        <v>511</v>
      </c>
      <c r="B66" s="1" t="s">
        <v>36</v>
      </c>
      <c r="C66" s="29">
        <v>0</v>
      </c>
      <c r="D66" s="3">
        <v>0</v>
      </c>
      <c r="E66" s="29">
        <v>0</v>
      </c>
      <c r="F66" s="3">
        <v>0</v>
      </c>
      <c r="G66" s="17">
        <f t="shared" si="4"/>
        <v>0</v>
      </c>
      <c r="H66" s="18" t="str">
        <f t="shared" si="2"/>
        <v/>
      </c>
      <c r="I66" s="22" t="str">
        <f t="shared" si="3"/>
        <v>N/A</v>
      </c>
    </row>
    <row r="67" spans="1:9">
      <c r="A67" s="1">
        <v>512</v>
      </c>
      <c r="B67" s="1" t="s">
        <v>37</v>
      </c>
      <c r="C67" s="29">
        <v>686224</v>
      </c>
      <c r="D67" s="3">
        <v>805343</v>
      </c>
      <c r="E67" s="29">
        <v>78915</v>
      </c>
      <c r="F67" s="3">
        <v>92614</v>
      </c>
      <c r="G67" s="17">
        <f t="shared" si="4"/>
        <v>119119</v>
      </c>
      <c r="H67" s="18">
        <f t="shared" si="2"/>
        <v>0.17359183932078825</v>
      </c>
      <c r="I67" s="22">
        <f t="shared" si="3"/>
        <v>0.11499944744040738</v>
      </c>
    </row>
    <row r="68" spans="1:9">
      <c r="A68" s="1">
        <v>513</v>
      </c>
      <c r="B68" s="1" t="s">
        <v>38</v>
      </c>
      <c r="C68" s="29">
        <v>76926</v>
      </c>
      <c r="D68" s="3">
        <v>85002</v>
      </c>
      <c r="E68" s="29">
        <v>8846</v>
      </c>
      <c r="F68" s="3">
        <v>9775</v>
      </c>
      <c r="G68" s="17">
        <f t="shared" si="4"/>
        <v>8076</v>
      </c>
      <c r="H68" s="18">
        <f t="shared" si="2"/>
        <v>0.10501921772552558</v>
      </c>
      <c r="I68" s="22">
        <f t="shared" si="3"/>
        <v>0.11499729418131338</v>
      </c>
    </row>
    <row r="69" spans="1:9">
      <c r="A69" s="1">
        <v>514</v>
      </c>
      <c r="B69" s="1" t="s">
        <v>39</v>
      </c>
      <c r="C69" s="29">
        <v>0</v>
      </c>
      <c r="D69" s="3">
        <v>0</v>
      </c>
      <c r="E69" s="29">
        <v>0</v>
      </c>
      <c r="F69" s="3">
        <v>0</v>
      </c>
      <c r="G69" s="17">
        <f t="shared" si="4"/>
        <v>0</v>
      </c>
      <c r="H69" s="18" t="str">
        <f t="shared" si="2"/>
        <v/>
      </c>
      <c r="I69" s="22" t="str">
        <f t="shared" si="3"/>
        <v>N/A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4"/>
        <v>0</v>
      </c>
      <c r="H70" s="18" t="str">
        <f t="shared" si="2"/>
        <v/>
      </c>
      <c r="I70" s="22" t="str">
        <f t="shared" si="3"/>
        <v>N/A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4"/>
        <v>0</v>
      </c>
      <c r="H72" s="18" t="str">
        <f t="shared" si="2"/>
        <v/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3491468</v>
      </c>
      <c r="D73" s="3">
        <v>3908416</v>
      </c>
      <c r="E73" s="29">
        <v>401519</v>
      </c>
      <c r="F73" s="3">
        <v>449468</v>
      </c>
      <c r="G73" s="17">
        <f t="shared" si="4"/>
        <v>416948</v>
      </c>
      <c r="H73" s="18">
        <f t="shared" si="2"/>
        <v>0.11941900632348657</v>
      </c>
      <c r="I73" s="22">
        <f t="shared" si="3"/>
        <v>0.11500004093730043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24691311</v>
      </c>
      <c r="D77" s="3">
        <v>24892677</v>
      </c>
      <c r="E77" s="29">
        <v>2839505</v>
      </c>
      <c r="F77" s="3">
        <v>2862660</v>
      </c>
      <c r="G77" s="17">
        <f t="shared" si="4"/>
        <v>201366</v>
      </c>
      <c r="H77" s="18">
        <f t="shared" si="2"/>
        <v>8.1545903247219886E-3</v>
      </c>
      <c r="I77" s="22">
        <f t="shared" si="3"/>
        <v>0.11500008616992058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9427189</v>
      </c>
      <c r="D80" s="3">
        <v>6095798</v>
      </c>
      <c r="E80" s="29">
        <v>1084126</v>
      </c>
      <c r="F80" s="3">
        <v>701017</v>
      </c>
      <c r="G80" s="17">
        <f t="shared" si="4"/>
        <v>-3331391</v>
      </c>
      <c r="H80" s="18">
        <f t="shared" si="2"/>
        <v>-0.35338051112140101</v>
      </c>
      <c r="I80" s="22">
        <f t="shared" si="3"/>
        <v>0.11500003773090907</v>
      </c>
    </row>
    <row r="81" spans="1:9">
      <c r="A81" s="1">
        <v>526</v>
      </c>
      <c r="B81" s="1" t="s">
        <v>47</v>
      </c>
      <c r="C81" s="29">
        <v>106390884</v>
      </c>
      <c r="D81" s="3">
        <v>102195883</v>
      </c>
      <c r="E81" s="29">
        <v>12234951</v>
      </c>
      <c r="F81" s="3">
        <v>11752526</v>
      </c>
      <c r="G81" s="17">
        <f t="shared" si="4"/>
        <v>-4195001</v>
      </c>
      <c r="H81" s="18">
        <f t="shared" si="2"/>
        <v>-3.9430072094281399E-2</v>
      </c>
      <c r="I81" s="22">
        <f t="shared" si="3"/>
        <v>0.11499999466710416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3886</v>
      </c>
      <c r="D83" s="3">
        <v>0</v>
      </c>
      <c r="E83" s="29">
        <v>447</v>
      </c>
      <c r="F83" s="3">
        <v>0</v>
      </c>
      <c r="G83" s="17">
        <f t="shared" si="4"/>
        <v>-3886</v>
      </c>
      <c r="H83" s="18">
        <f t="shared" si="2"/>
        <v>-1</v>
      </c>
      <c r="I83" s="22" t="str">
        <f t="shared" si="3"/>
        <v>N/A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2200193</v>
      </c>
      <c r="D85" s="3">
        <v>2197769</v>
      </c>
      <c r="E85" s="29">
        <v>253022</v>
      </c>
      <c r="F85" s="3">
        <v>252744</v>
      </c>
      <c r="G85" s="17">
        <f t="shared" si="4"/>
        <v>-2424</v>
      </c>
      <c r="H85" s="18">
        <f t="shared" si="2"/>
        <v>-1.0987186884935385E-3</v>
      </c>
      <c r="I85" s="22">
        <f t="shared" si="3"/>
        <v>0.11500025707888317</v>
      </c>
    </row>
    <row r="86" spans="1:9">
      <c r="A86" s="28">
        <v>532</v>
      </c>
      <c r="B86" s="28" t="s">
        <v>52</v>
      </c>
      <c r="C86" s="30">
        <v>0</v>
      </c>
      <c r="D86" s="4">
        <v>0</v>
      </c>
      <c r="E86" s="30">
        <v>0</v>
      </c>
      <c r="F86" s="4">
        <v>0</v>
      </c>
      <c r="G86" s="26">
        <f t="shared" si="4"/>
        <v>0</v>
      </c>
      <c r="H86" s="23" t="str">
        <f t="shared" si="2"/>
        <v/>
      </c>
      <c r="I86" s="24" t="str">
        <f t="shared" si="3"/>
        <v>N/A</v>
      </c>
    </row>
    <row r="87" spans="1:9">
      <c r="A87" s="7" t="s">
        <v>19</v>
      </c>
      <c r="B87" s="7" t="s">
        <v>26</v>
      </c>
      <c r="C87" s="15">
        <f>SUM(C56:C85)</f>
        <v>150055715</v>
      </c>
      <c r="D87" s="15">
        <f>SUM(D56:D85)</f>
        <v>142861583</v>
      </c>
      <c r="E87" s="15">
        <f>SUM(E56:E85)</f>
        <v>17256408</v>
      </c>
      <c r="F87" s="15">
        <f>SUM(F56:F85)</f>
        <v>16429084</v>
      </c>
      <c r="G87" s="15">
        <f>SUM(G56:G85)</f>
        <v>-7194132</v>
      </c>
      <c r="H87" s="19">
        <f t="shared" si="2"/>
        <v>-4.7943001811269204E-2</v>
      </c>
      <c r="I87" s="25">
        <f t="shared" si="3"/>
        <v>0.11500001368457467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0">
    <tabColor theme="4" tint="0.39997558519241921"/>
  </sheetPr>
  <dimension ref="A1:CB312"/>
  <sheetViews>
    <sheetView workbookViewId="0">
      <pane xSplit="1" ySplit="9" topLeftCell="BO10" activePane="bottomRight" state="frozen"/>
      <selection pane="topRight" activeCell="B1" sqref="B1"/>
      <selection pane="bottomLeft" activeCell="A10" sqref="A10"/>
      <selection pane="bottomRight" activeCell="BR10" sqref="BR10:BR22"/>
    </sheetView>
  </sheetViews>
  <sheetFormatPr defaultColWidth="9.7109375" defaultRowHeight="18.75" customHeight="1"/>
  <cols>
    <col min="1" max="1" width="15.42578125" style="78" customWidth="1"/>
    <col min="2" max="2" width="14.7109375" style="78" customWidth="1"/>
    <col min="3" max="3" width="18" style="78" bestFit="1" customWidth="1"/>
    <col min="4" max="4" width="12.28515625" style="78" customWidth="1"/>
    <col min="5" max="5" width="16.28515625" style="78" customWidth="1"/>
    <col min="6" max="9" width="18" style="78" customWidth="1"/>
    <col min="10" max="10" width="1.7109375" style="78" customWidth="1"/>
    <col min="11" max="11" width="21.42578125" style="78" customWidth="1"/>
    <col min="12" max="12" width="20.28515625" style="78" customWidth="1"/>
    <col min="13" max="13" width="16.28515625" style="78" customWidth="1"/>
    <col min="14" max="14" width="23.28515625" style="78" customWidth="1"/>
    <col min="15" max="15" width="1.7109375" style="78" customWidth="1"/>
    <col min="16" max="18" width="18" style="78" customWidth="1"/>
    <col min="19" max="19" width="23.28515625" style="78" customWidth="1"/>
    <col min="20" max="20" width="1.7109375" style="78" customWidth="1"/>
    <col min="21" max="28" width="18" style="78" customWidth="1"/>
    <col min="29" max="29" width="14.7109375" style="78" customWidth="1"/>
    <col min="30" max="40" width="18" style="78" customWidth="1"/>
    <col min="41" max="41" width="15.7109375" style="78" customWidth="1"/>
    <col min="42" max="42" width="20.5703125" style="78" customWidth="1"/>
    <col min="43" max="43" width="18.28515625" style="78" customWidth="1"/>
    <col min="44" max="44" width="16.5703125" style="78" customWidth="1"/>
    <col min="45" max="45" width="17.5703125" style="78" customWidth="1"/>
    <col min="46" max="47" width="18" style="78" customWidth="1"/>
    <col min="48" max="48" width="18.42578125" style="78" customWidth="1"/>
    <col min="49" max="50" width="17.140625" style="78" customWidth="1"/>
    <col min="51" max="51" width="19.5703125" style="78" customWidth="1"/>
    <col min="52" max="52" width="27" style="78" customWidth="1"/>
    <col min="53" max="53" width="1.5703125" style="78" customWidth="1"/>
    <col min="54" max="54" width="20.28515625" style="78" customWidth="1"/>
    <col min="55" max="55" width="1.28515625" style="78" customWidth="1"/>
    <col min="56" max="56" width="14.7109375" style="78" customWidth="1"/>
    <col min="57" max="57" width="17.7109375" style="78" customWidth="1"/>
    <col min="58" max="58" width="16.28515625" style="78" customWidth="1"/>
    <col min="59" max="59" width="18.5703125" style="78" customWidth="1"/>
    <col min="60" max="60" width="18" style="78" customWidth="1"/>
    <col min="61" max="61" width="18.42578125" style="78" bestFit="1" customWidth="1"/>
    <col min="62" max="62" width="19" style="78" bestFit="1" customWidth="1"/>
    <col min="63" max="63" width="18" style="78" customWidth="1"/>
    <col min="64" max="67" width="16.28515625" style="78" customWidth="1"/>
    <col min="68" max="68" width="17.85546875" style="78" customWidth="1"/>
    <col min="69" max="69" width="19.7109375" style="78" customWidth="1"/>
    <col min="70" max="70" width="2.5703125" style="78" customWidth="1"/>
    <col min="71" max="71" width="20.28515625" style="78" customWidth="1"/>
    <col min="72" max="72" width="22" style="78" customWidth="1"/>
    <col min="73" max="73" width="20.28515625" style="78" customWidth="1"/>
    <col min="74" max="74" width="18" style="78" customWidth="1"/>
    <col min="75" max="75" width="20.28515625" style="78" bestFit="1" customWidth="1"/>
    <col min="76" max="76" width="22" style="78" customWidth="1"/>
    <col min="77" max="77" width="1.7109375" customWidth="1"/>
    <col min="78" max="79" width="22" style="78" customWidth="1"/>
    <col min="80" max="80" width="18.28515625" style="78" customWidth="1"/>
    <col min="81" max="81" width="9.7109375" style="78"/>
    <col min="82" max="82" width="12.7109375" style="78" customWidth="1"/>
    <col min="83" max="16384" width="9.7109375" style="78"/>
  </cols>
  <sheetData>
    <row r="1" spans="1:80" ht="18.75" customHeight="1">
      <c r="A1" s="236">
        <v>2025</v>
      </c>
      <c r="B1" s="199" t="s">
        <v>269</v>
      </c>
      <c r="C1" s="198"/>
      <c r="D1" s="198"/>
      <c r="E1" s="198"/>
      <c r="F1" s="198"/>
      <c r="G1" s="198"/>
      <c r="H1" s="198"/>
      <c r="I1" s="198"/>
      <c r="J1" s="198"/>
      <c r="K1" s="199" t="s">
        <v>269</v>
      </c>
      <c r="L1" s="198"/>
      <c r="M1" s="198"/>
      <c r="N1" s="198"/>
      <c r="P1" s="199"/>
      <c r="Q1" s="198"/>
      <c r="R1" s="199" t="s">
        <v>269</v>
      </c>
      <c r="S1" s="198"/>
      <c r="T1" s="198"/>
      <c r="U1" s="199"/>
      <c r="V1" s="198"/>
      <c r="W1" s="198"/>
      <c r="X1" s="198"/>
      <c r="Y1" s="198"/>
      <c r="Z1" s="199" t="s">
        <v>269</v>
      </c>
      <c r="AA1" s="198"/>
      <c r="AB1" s="198"/>
      <c r="AD1" s="199"/>
      <c r="AE1" s="198"/>
      <c r="AF1" s="198"/>
      <c r="AG1" s="199" t="s">
        <v>269</v>
      </c>
      <c r="AH1" s="198"/>
      <c r="AI1" s="198"/>
      <c r="AJ1" s="198"/>
      <c r="AL1" s="198"/>
      <c r="AM1" s="199"/>
      <c r="AN1" s="199" t="s">
        <v>269</v>
      </c>
      <c r="AO1" s="199"/>
      <c r="AP1" s="198"/>
      <c r="AQ1" s="198"/>
      <c r="AR1" s="198"/>
      <c r="AT1" s="198"/>
      <c r="AU1" s="199" t="s">
        <v>269</v>
      </c>
      <c r="AV1" s="199"/>
      <c r="AW1" s="198"/>
      <c r="AX1" s="198"/>
      <c r="AY1" s="198"/>
      <c r="AZ1" s="198"/>
      <c r="BA1" s="198"/>
      <c r="BB1" s="198"/>
      <c r="BD1" s="199" t="s">
        <v>435</v>
      </c>
      <c r="BE1" s="198"/>
      <c r="BF1" s="198"/>
      <c r="BH1" s="198"/>
      <c r="BI1" s="198"/>
      <c r="BJ1" s="199" t="s">
        <v>435</v>
      </c>
      <c r="BM1" s="199"/>
      <c r="BN1" s="199"/>
      <c r="BO1" s="198"/>
      <c r="BP1" s="198"/>
      <c r="BQ1" s="198"/>
      <c r="BS1" s="199" t="s">
        <v>439</v>
      </c>
      <c r="BT1" s="198"/>
      <c r="BU1" s="198"/>
      <c r="BV1" s="198"/>
      <c r="BW1" s="198"/>
      <c r="BX1" s="198"/>
      <c r="BY1" s="78"/>
      <c r="BZ1" s="198"/>
      <c r="CA1" s="198"/>
      <c r="CB1" s="198"/>
    </row>
    <row r="2" spans="1:80" ht="18.75" customHeight="1">
      <c r="A2" s="198"/>
      <c r="B2" s="199" t="str">
        <f>"VALUATIONS FOR "&amp;INDEX($A1,FALSE)</f>
        <v>VALUATIONS FOR 2025</v>
      </c>
      <c r="C2" s="198"/>
      <c r="D2" s="198"/>
      <c r="E2" s="198"/>
      <c r="F2" s="198"/>
      <c r="G2" s="198"/>
      <c r="H2" s="198"/>
      <c r="I2" s="198"/>
      <c r="J2" s="198"/>
      <c r="K2" s="199" t="str">
        <f>"VALUATIONS FOR "&amp;INDEX($A1,FALSE)</f>
        <v>VALUATIONS FOR 2025</v>
      </c>
      <c r="L2" s="198"/>
      <c r="M2" s="198"/>
      <c r="N2" s="198"/>
      <c r="P2" s="199"/>
      <c r="Q2" s="198"/>
      <c r="R2" s="199" t="str">
        <f>"VALUATIONS FOR "&amp;INDEX($A1,FALSE)</f>
        <v>VALUATIONS FOR 2025</v>
      </c>
      <c r="S2" s="198"/>
      <c r="T2" s="198"/>
      <c r="U2" s="199"/>
      <c r="V2" s="198"/>
      <c r="W2" s="199"/>
      <c r="X2" s="199"/>
      <c r="Y2" s="199"/>
      <c r="Z2" s="199" t="str">
        <f>"VALUATIONS FOR "&amp;INDEX($A1,FALSE)</f>
        <v>VALUATIONS FOR 2025</v>
      </c>
      <c r="AA2" s="198"/>
      <c r="AB2" s="198"/>
      <c r="AC2" s="198"/>
      <c r="AD2" s="198"/>
      <c r="AE2" s="198"/>
      <c r="AF2" s="198"/>
      <c r="AG2" s="199" t="str">
        <f>"VALUATIONS FOR "&amp;INDEX($A1,FALSE)</f>
        <v>VALUATIONS FOR 2025</v>
      </c>
      <c r="AH2" s="198"/>
      <c r="AI2" s="199"/>
      <c r="AJ2" s="199"/>
      <c r="AL2" s="199"/>
      <c r="AM2" s="198"/>
      <c r="AN2" s="199" t="str">
        <f>"VALUATIONS FOR "&amp;INDEX($A1,FALSE)</f>
        <v>VALUATIONS FOR 2025</v>
      </c>
      <c r="AO2" s="198"/>
      <c r="AP2" s="198"/>
      <c r="AQ2" s="198"/>
      <c r="AR2" s="198"/>
      <c r="AT2" s="198"/>
      <c r="AU2" s="199" t="str">
        <f>"VALUATIONS FOR "&amp;INDEX($A1,FALSE)</f>
        <v>VALUATIONS FOR 2025</v>
      </c>
      <c r="AV2" s="198"/>
      <c r="AW2" s="198"/>
      <c r="AX2" s="198"/>
      <c r="AY2" s="198"/>
      <c r="AZ2" s="199"/>
      <c r="BA2" s="198"/>
      <c r="BB2" s="199"/>
      <c r="BC2" s="199"/>
      <c r="BD2" s="199" t="str">
        <f>"VALUATIONS FOR "&amp;INDEX($A1,FALSE)</f>
        <v>VALUATIONS FOR 2025</v>
      </c>
      <c r="BE2" s="199"/>
      <c r="BF2" s="199"/>
      <c r="BH2" s="198"/>
      <c r="BI2" s="198"/>
      <c r="BJ2" s="199" t="str">
        <f>"VALUATIONS FOR "&amp;INDEX($A1,FALSE)</f>
        <v>VALUATIONS FOR 2025</v>
      </c>
      <c r="BM2" s="198"/>
      <c r="BN2" s="198"/>
      <c r="BO2" s="199"/>
      <c r="BP2" s="199"/>
      <c r="BQ2" s="199"/>
      <c r="BS2" s="199" t="str">
        <f>"VALUATIONS FOR "&amp;INDEX($A1,FALSE)</f>
        <v>VALUATIONS FOR 2025</v>
      </c>
      <c r="BT2" s="199"/>
      <c r="BU2" s="199"/>
      <c r="BV2" s="198"/>
      <c r="BW2" s="198"/>
      <c r="BX2" s="198"/>
      <c r="BY2" s="78"/>
      <c r="BZ2" s="198"/>
      <c r="CA2" s="198"/>
      <c r="CB2" s="198"/>
    </row>
    <row r="3" spans="1:80" ht="18.75" customHeight="1" thickBot="1">
      <c r="B3" s="198" t="s">
        <v>433</v>
      </c>
      <c r="C3" s="198"/>
      <c r="D3" s="198"/>
      <c r="E3" s="198"/>
      <c r="F3" s="198"/>
      <c r="G3" s="198"/>
      <c r="H3" s="198"/>
      <c r="I3" s="198"/>
      <c r="J3" s="198"/>
      <c r="K3" s="198" t="s">
        <v>437</v>
      </c>
      <c r="L3" s="198"/>
      <c r="M3" s="198"/>
      <c r="N3" s="198"/>
      <c r="P3" s="198"/>
      <c r="Q3" s="198"/>
      <c r="R3" s="198" t="s">
        <v>437</v>
      </c>
      <c r="S3" s="198"/>
      <c r="T3" s="198"/>
      <c r="U3" s="198" t="s">
        <v>436</v>
      </c>
      <c r="V3" s="198"/>
      <c r="W3" s="198"/>
      <c r="X3" s="198"/>
      <c r="Y3" s="198"/>
      <c r="Z3" s="198" t="s">
        <v>436</v>
      </c>
      <c r="AA3" s="198"/>
      <c r="AB3" s="198"/>
      <c r="AC3" s="198"/>
      <c r="AD3" s="199"/>
      <c r="AE3" s="198"/>
      <c r="AF3" s="198"/>
      <c r="AG3" s="198" t="s">
        <v>436</v>
      </c>
      <c r="AH3" s="198"/>
      <c r="AI3" s="198"/>
      <c r="AJ3" s="198"/>
      <c r="AL3" s="198"/>
      <c r="AM3" s="199"/>
      <c r="AN3" s="198" t="s">
        <v>436</v>
      </c>
      <c r="AO3" s="198"/>
      <c r="AP3" s="198"/>
      <c r="AQ3" s="198"/>
      <c r="AR3" s="198"/>
      <c r="AT3" s="198"/>
      <c r="AU3" s="198" t="s">
        <v>436</v>
      </c>
      <c r="AV3" s="199"/>
      <c r="AW3" s="198"/>
      <c r="AX3" s="198"/>
      <c r="AY3" s="198"/>
      <c r="AZ3" s="198"/>
      <c r="BA3" s="198"/>
      <c r="BB3" s="198"/>
      <c r="BD3" s="198" t="s">
        <v>436</v>
      </c>
      <c r="BE3" s="198"/>
      <c r="BF3" s="198"/>
      <c r="BH3" s="198"/>
      <c r="BI3" s="198"/>
      <c r="BJ3" s="198" t="s">
        <v>436</v>
      </c>
      <c r="BM3" s="199"/>
      <c r="BN3" s="199"/>
      <c r="BO3" s="198"/>
      <c r="BP3" s="198"/>
      <c r="BQ3" s="198"/>
      <c r="BS3" s="198" t="s">
        <v>438</v>
      </c>
      <c r="BT3" s="198"/>
      <c r="BU3" s="198"/>
      <c r="BV3" s="198"/>
      <c r="BW3" s="198"/>
      <c r="BX3" s="200"/>
      <c r="BY3" s="78"/>
      <c r="BZ3" s="198"/>
      <c r="CA3" s="198"/>
      <c r="CB3" s="198"/>
    </row>
    <row r="4" spans="1:80" ht="18.75" customHeight="1">
      <c r="A4" s="198"/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P4" s="198"/>
      <c r="Q4" s="198"/>
      <c r="R4" s="198"/>
      <c r="S4" s="198"/>
      <c r="T4" s="198"/>
      <c r="U4" s="209" t="s">
        <v>220</v>
      </c>
      <c r="V4" s="209" t="s">
        <v>220</v>
      </c>
      <c r="W4" s="209" t="s">
        <v>220</v>
      </c>
      <c r="X4" s="209" t="s">
        <v>220</v>
      </c>
      <c r="Y4" s="209" t="s">
        <v>220</v>
      </c>
      <c r="Z4" s="209" t="s">
        <v>220</v>
      </c>
      <c r="AA4" s="209" t="s">
        <v>220</v>
      </c>
      <c r="AB4" s="209" t="s">
        <v>220</v>
      </c>
      <c r="AC4" s="209" t="s">
        <v>220</v>
      </c>
      <c r="AD4" s="209" t="s">
        <v>220</v>
      </c>
      <c r="AE4" s="209" t="s">
        <v>220</v>
      </c>
      <c r="AF4" s="209" t="s">
        <v>220</v>
      </c>
      <c r="AG4" s="209" t="s">
        <v>220</v>
      </c>
      <c r="AH4" s="209" t="s">
        <v>220</v>
      </c>
      <c r="AI4" s="209" t="s">
        <v>220</v>
      </c>
      <c r="AJ4" s="209" t="s">
        <v>220</v>
      </c>
      <c r="AK4" s="209" t="s">
        <v>220</v>
      </c>
      <c r="AL4" s="209" t="s">
        <v>220</v>
      </c>
      <c r="AM4" s="209" t="s">
        <v>220</v>
      </c>
      <c r="AN4" s="209" t="s">
        <v>220</v>
      </c>
      <c r="AO4" s="209" t="s">
        <v>220</v>
      </c>
      <c r="AP4" s="209" t="s">
        <v>220</v>
      </c>
      <c r="AQ4" s="209" t="s">
        <v>220</v>
      </c>
      <c r="AR4" s="209" t="s">
        <v>220</v>
      </c>
      <c r="AS4" s="209" t="s">
        <v>220</v>
      </c>
      <c r="AT4" s="209" t="s">
        <v>220</v>
      </c>
      <c r="AU4" s="209" t="s">
        <v>220</v>
      </c>
      <c r="AV4" s="209" t="s">
        <v>220</v>
      </c>
      <c r="AW4" s="209" t="s">
        <v>220</v>
      </c>
      <c r="AX4" s="209" t="s">
        <v>220</v>
      </c>
      <c r="AY4" s="209"/>
      <c r="AZ4" s="213"/>
      <c r="BA4" s="198"/>
      <c r="BB4" s="215"/>
      <c r="BD4" s="217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18" t="s">
        <v>136</v>
      </c>
      <c r="BR4" s="198"/>
      <c r="BS4" s="219"/>
      <c r="BT4" s="234"/>
      <c r="BU4" s="234"/>
      <c r="BV4" s="234"/>
      <c r="BW4" s="234"/>
      <c r="BX4" s="247" t="s">
        <v>136</v>
      </c>
      <c r="BY4" s="78"/>
      <c r="BZ4" s="250"/>
      <c r="CA4" s="237"/>
      <c r="CB4" s="198"/>
    </row>
    <row r="5" spans="1:80" ht="18.7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210" t="s">
        <v>221</v>
      </c>
      <c r="V5" s="210" t="s">
        <v>222</v>
      </c>
      <c r="W5" s="210" t="s">
        <v>223</v>
      </c>
      <c r="X5" s="210" t="s">
        <v>224</v>
      </c>
      <c r="Y5" s="210" t="s">
        <v>225</v>
      </c>
      <c r="Z5" s="210" t="s">
        <v>226</v>
      </c>
      <c r="AA5" s="210" t="s">
        <v>227</v>
      </c>
      <c r="AB5" s="210" t="s">
        <v>228</v>
      </c>
      <c r="AC5" s="210" t="s">
        <v>229</v>
      </c>
      <c r="AD5" s="210" t="s">
        <v>230</v>
      </c>
      <c r="AE5" s="210" t="s">
        <v>231</v>
      </c>
      <c r="AF5" s="210" t="s">
        <v>232</v>
      </c>
      <c r="AG5" s="211" t="s">
        <v>233</v>
      </c>
      <c r="AH5" s="210" t="s">
        <v>234</v>
      </c>
      <c r="AI5" s="210" t="s">
        <v>235</v>
      </c>
      <c r="AJ5" s="210" t="s">
        <v>236</v>
      </c>
      <c r="AK5" s="210" t="s">
        <v>237</v>
      </c>
      <c r="AL5" s="210" t="s">
        <v>238</v>
      </c>
      <c r="AM5" s="210" t="s">
        <v>239</v>
      </c>
      <c r="AN5" s="210" t="s">
        <v>240</v>
      </c>
      <c r="AO5" s="210" t="s">
        <v>240</v>
      </c>
      <c r="AP5" s="210" t="s">
        <v>241</v>
      </c>
      <c r="AQ5" s="210" t="s">
        <v>242</v>
      </c>
      <c r="AR5" s="210" t="s">
        <v>243</v>
      </c>
      <c r="AS5" s="210" t="s">
        <v>244</v>
      </c>
      <c r="AT5" s="210" t="s">
        <v>245</v>
      </c>
      <c r="AU5" s="210" t="s">
        <v>246</v>
      </c>
      <c r="AV5" s="210" t="s">
        <v>247</v>
      </c>
      <c r="AW5" s="209"/>
      <c r="AX5" s="209"/>
      <c r="AY5" s="209"/>
      <c r="AZ5" s="213"/>
      <c r="BA5" s="198"/>
      <c r="BB5" s="215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18" t="s">
        <v>248</v>
      </c>
      <c r="BR5" s="198"/>
      <c r="BS5" s="234"/>
      <c r="BT5" s="234"/>
      <c r="BU5" s="234"/>
      <c r="BV5" s="234"/>
      <c r="BW5" s="234"/>
      <c r="BX5" s="248" t="s">
        <v>248</v>
      </c>
      <c r="BY5" s="78"/>
      <c r="BZ5" s="251"/>
      <c r="CA5" s="238"/>
      <c r="CB5" s="198"/>
    </row>
    <row r="6" spans="1:80" ht="18.75" customHeight="1">
      <c r="A6" s="198"/>
      <c r="B6" s="198"/>
      <c r="C6" s="198"/>
      <c r="D6" s="198"/>
      <c r="E6" s="198"/>
      <c r="F6" s="198"/>
      <c r="G6" s="198"/>
      <c r="H6" s="198"/>
      <c r="I6" s="198"/>
      <c r="J6" s="198"/>
      <c r="K6" s="208"/>
      <c r="L6" s="208"/>
      <c r="M6" s="205"/>
      <c r="N6" s="205" t="s">
        <v>136</v>
      </c>
      <c r="O6" s="200"/>
      <c r="P6" s="206"/>
      <c r="Q6" s="206"/>
      <c r="R6" s="206"/>
      <c r="S6" s="207" t="s">
        <v>136</v>
      </c>
      <c r="T6" s="201"/>
      <c r="U6" s="212"/>
      <c r="V6" s="212"/>
      <c r="W6" s="212"/>
      <c r="X6" s="212"/>
      <c r="Y6" s="212"/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501" t="s">
        <v>52</v>
      </c>
      <c r="AZ6" s="209" t="s">
        <v>136</v>
      </c>
      <c r="BA6" s="198"/>
      <c r="BB6" s="216" t="s">
        <v>136</v>
      </c>
      <c r="BC6" s="201"/>
      <c r="BD6" s="217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  <c r="BQ6" s="218" t="s">
        <v>249</v>
      </c>
      <c r="BR6" s="198"/>
      <c r="BS6" s="217"/>
      <c r="BT6" s="234"/>
      <c r="BU6" s="234"/>
      <c r="BV6" s="234"/>
      <c r="BW6" s="234"/>
      <c r="BX6" s="248" t="s">
        <v>249</v>
      </c>
      <c r="BY6" s="78"/>
      <c r="BZ6" s="243" t="s">
        <v>136</v>
      </c>
      <c r="CA6" s="239" t="s">
        <v>250</v>
      </c>
      <c r="CB6" s="198"/>
    </row>
    <row r="7" spans="1:80" ht="18.75" customHeight="1">
      <c r="A7" s="198"/>
      <c r="B7" s="333"/>
      <c r="C7" s="333"/>
      <c r="D7" s="333"/>
      <c r="E7" s="333"/>
      <c r="F7" s="333"/>
      <c r="G7" s="333"/>
      <c r="H7" s="204"/>
      <c r="I7" s="204" t="s">
        <v>136</v>
      </c>
      <c r="J7" s="198"/>
      <c r="K7" s="208"/>
      <c r="L7" s="208"/>
      <c r="M7" s="205" t="s">
        <v>251</v>
      </c>
      <c r="N7" s="205" t="s">
        <v>252</v>
      </c>
      <c r="O7" s="200"/>
      <c r="P7" s="206"/>
      <c r="Q7" s="206"/>
      <c r="R7" s="207" t="s">
        <v>253</v>
      </c>
      <c r="S7" s="207" t="s">
        <v>254</v>
      </c>
      <c r="T7" s="201"/>
      <c r="U7" s="213"/>
      <c r="V7" s="213"/>
      <c r="W7" s="209"/>
      <c r="X7" s="209"/>
      <c r="Y7" s="209"/>
      <c r="Z7" s="209"/>
      <c r="AA7" s="209"/>
      <c r="AB7" s="209"/>
      <c r="AC7" s="209" t="s">
        <v>255</v>
      </c>
      <c r="AD7" s="209"/>
      <c r="AE7" s="209" t="s">
        <v>256</v>
      </c>
      <c r="AF7" s="209" t="s">
        <v>257</v>
      </c>
      <c r="AG7" s="212"/>
      <c r="AH7" s="209" t="s">
        <v>258</v>
      </c>
      <c r="AI7" s="209"/>
      <c r="AJ7" s="209" t="s">
        <v>259</v>
      </c>
      <c r="AK7" s="209" t="s">
        <v>260</v>
      </c>
      <c r="AL7" s="209" t="s">
        <v>261</v>
      </c>
      <c r="AM7" s="209" t="s">
        <v>262</v>
      </c>
      <c r="AN7" s="209" t="s">
        <v>263</v>
      </c>
      <c r="AO7" s="209" t="s">
        <v>264</v>
      </c>
      <c r="AP7" s="209"/>
      <c r="AQ7" s="209"/>
      <c r="AR7" s="209"/>
      <c r="AS7" s="209" t="s">
        <v>265</v>
      </c>
      <c r="AT7" s="209" t="s">
        <v>266</v>
      </c>
      <c r="AU7" s="209" t="s">
        <v>267</v>
      </c>
      <c r="AV7" s="209"/>
      <c r="AW7" s="209" t="s">
        <v>743</v>
      </c>
      <c r="AX7" s="209" t="s">
        <v>268</v>
      </c>
      <c r="AY7" s="501"/>
      <c r="AZ7" s="209" t="s">
        <v>269</v>
      </c>
      <c r="BA7" s="198"/>
      <c r="BB7" s="216" t="s">
        <v>270</v>
      </c>
      <c r="BC7" s="201"/>
      <c r="BD7" s="217"/>
      <c r="BE7" s="218" t="s">
        <v>271</v>
      </c>
      <c r="BF7" s="218" t="s">
        <v>272</v>
      </c>
      <c r="BG7" s="218" t="s">
        <v>273</v>
      </c>
      <c r="BH7" s="219"/>
      <c r="BI7" s="218" t="s">
        <v>274</v>
      </c>
      <c r="BJ7" s="218" t="s">
        <v>275</v>
      </c>
      <c r="BK7" s="219"/>
      <c r="BL7" s="218" t="s">
        <v>276</v>
      </c>
      <c r="BM7" s="218" t="s">
        <v>271</v>
      </c>
      <c r="BN7" s="218" t="s">
        <v>470</v>
      </c>
      <c r="BO7" s="218" t="s">
        <v>273</v>
      </c>
      <c r="BP7" s="218"/>
      <c r="BQ7" s="218" t="s">
        <v>277</v>
      </c>
      <c r="BR7" s="200"/>
      <c r="BS7" s="234"/>
      <c r="BT7" s="234"/>
      <c r="BU7" s="234"/>
      <c r="BV7" s="234"/>
      <c r="BW7" s="234"/>
      <c r="BX7" s="248" t="s">
        <v>278</v>
      </c>
      <c r="BY7" s="78"/>
      <c r="BZ7" s="243" t="s">
        <v>248</v>
      </c>
      <c r="CA7" s="239" t="s">
        <v>136</v>
      </c>
      <c r="CB7" s="198"/>
    </row>
    <row r="8" spans="1:80" ht="18.75" customHeight="1">
      <c r="B8" s="202" t="s">
        <v>279</v>
      </c>
      <c r="C8" s="202"/>
      <c r="D8" s="202" t="s">
        <v>280</v>
      </c>
      <c r="E8" s="203"/>
      <c r="F8" s="202" t="s">
        <v>281</v>
      </c>
      <c r="G8" s="203"/>
      <c r="H8" s="204" t="s">
        <v>136</v>
      </c>
      <c r="I8" s="204" t="s">
        <v>434</v>
      </c>
      <c r="J8" s="198"/>
      <c r="K8" s="205" t="s">
        <v>251</v>
      </c>
      <c r="L8" s="205" t="s">
        <v>251</v>
      </c>
      <c r="M8" s="205" t="s">
        <v>282</v>
      </c>
      <c r="N8" s="205" t="s">
        <v>283</v>
      </c>
      <c r="O8" s="199"/>
      <c r="P8" s="207" t="s">
        <v>253</v>
      </c>
      <c r="Q8" s="207" t="s">
        <v>253</v>
      </c>
      <c r="R8" s="207" t="s">
        <v>282</v>
      </c>
      <c r="S8" s="207" t="s">
        <v>283</v>
      </c>
      <c r="T8" s="199"/>
      <c r="U8" s="209" t="s">
        <v>284</v>
      </c>
      <c r="V8" s="209" t="s">
        <v>285</v>
      </c>
      <c r="W8" s="209" t="s">
        <v>286</v>
      </c>
      <c r="X8" s="209" t="s">
        <v>287</v>
      </c>
      <c r="Y8" s="209" t="s">
        <v>288</v>
      </c>
      <c r="Z8" s="209" t="s">
        <v>289</v>
      </c>
      <c r="AA8" s="209" t="s">
        <v>290</v>
      </c>
      <c r="AB8" s="209" t="s">
        <v>291</v>
      </c>
      <c r="AC8" s="209" t="s">
        <v>292</v>
      </c>
      <c r="AD8" s="209" t="s">
        <v>293</v>
      </c>
      <c r="AE8" s="209" t="s">
        <v>294</v>
      </c>
      <c r="AF8" s="209" t="s">
        <v>295</v>
      </c>
      <c r="AG8" s="214" t="s">
        <v>296</v>
      </c>
      <c r="AH8" s="209" t="s">
        <v>297</v>
      </c>
      <c r="AI8" s="209" t="s">
        <v>298</v>
      </c>
      <c r="AJ8" s="209" t="s">
        <v>299</v>
      </c>
      <c r="AK8" s="209" t="s">
        <v>300</v>
      </c>
      <c r="AL8" s="209" t="s">
        <v>301</v>
      </c>
      <c r="AM8" s="209" t="s">
        <v>302</v>
      </c>
      <c r="AN8" s="209" t="s">
        <v>303</v>
      </c>
      <c r="AO8" s="209" t="s">
        <v>304</v>
      </c>
      <c r="AP8" s="209" t="s">
        <v>305</v>
      </c>
      <c r="AQ8" s="209" t="s">
        <v>306</v>
      </c>
      <c r="AR8" s="209" t="s">
        <v>307</v>
      </c>
      <c r="AS8" s="209" t="s">
        <v>308</v>
      </c>
      <c r="AT8" s="209" t="s">
        <v>309</v>
      </c>
      <c r="AU8" s="209" t="s">
        <v>293</v>
      </c>
      <c r="AV8" s="209" t="s">
        <v>310</v>
      </c>
      <c r="AW8" s="209" t="s">
        <v>744</v>
      </c>
      <c r="AX8" s="209" t="s">
        <v>311</v>
      </c>
      <c r="AY8" s="501"/>
      <c r="AZ8" s="209" t="s">
        <v>312</v>
      </c>
      <c r="BA8" s="198"/>
      <c r="BB8" s="216" t="s">
        <v>313</v>
      </c>
      <c r="BC8" s="199"/>
      <c r="BD8" s="218" t="s">
        <v>314</v>
      </c>
      <c r="BE8" s="218" t="s">
        <v>315</v>
      </c>
      <c r="BF8" s="218" t="s">
        <v>315</v>
      </c>
      <c r="BG8" s="218" t="s">
        <v>315</v>
      </c>
      <c r="BH8" s="218" t="s">
        <v>316</v>
      </c>
      <c r="BI8" s="218" t="s">
        <v>310</v>
      </c>
      <c r="BJ8" s="218" t="s">
        <v>310</v>
      </c>
      <c r="BK8" s="218" t="s">
        <v>317</v>
      </c>
      <c r="BL8" s="218" t="s">
        <v>318</v>
      </c>
      <c r="BM8" s="218" t="s">
        <v>318</v>
      </c>
      <c r="BN8" s="218" t="s">
        <v>318</v>
      </c>
      <c r="BO8" s="218" t="s">
        <v>318</v>
      </c>
      <c r="BP8" s="218" t="s">
        <v>319</v>
      </c>
      <c r="BQ8" s="218" t="s">
        <v>320</v>
      </c>
      <c r="BR8" s="199"/>
      <c r="BS8" s="234"/>
      <c r="BT8" s="234"/>
      <c r="BU8" s="246"/>
      <c r="BV8" s="234"/>
      <c r="BW8" s="218" t="s">
        <v>321</v>
      </c>
      <c r="BX8" s="248" t="s">
        <v>322</v>
      </c>
      <c r="BY8" s="78"/>
      <c r="BZ8" s="243" t="s">
        <v>249</v>
      </c>
      <c r="CA8" s="239" t="s">
        <v>313</v>
      </c>
      <c r="CB8" s="198"/>
    </row>
    <row r="9" spans="1:80" ht="18.75" customHeight="1">
      <c r="A9" s="199" t="s">
        <v>210</v>
      </c>
      <c r="B9" s="222" t="s">
        <v>11</v>
      </c>
      <c r="C9" s="222" t="s">
        <v>323</v>
      </c>
      <c r="D9" s="222" t="s">
        <v>11</v>
      </c>
      <c r="E9" s="222" t="s">
        <v>323</v>
      </c>
      <c r="F9" s="222" t="s">
        <v>11</v>
      </c>
      <c r="G9" s="222" t="s">
        <v>323</v>
      </c>
      <c r="H9" s="222" t="s">
        <v>324</v>
      </c>
      <c r="I9" s="222" t="s">
        <v>127</v>
      </c>
      <c r="J9" s="221"/>
      <c r="K9" s="223" t="s">
        <v>325</v>
      </c>
      <c r="L9" s="223" t="s">
        <v>326</v>
      </c>
      <c r="M9" s="223" t="s">
        <v>218</v>
      </c>
      <c r="N9" s="223" t="s">
        <v>327</v>
      </c>
      <c r="O9" s="224"/>
      <c r="P9" s="225" t="s">
        <v>325</v>
      </c>
      <c r="Q9" s="225" t="s">
        <v>326</v>
      </c>
      <c r="R9" s="225" t="s">
        <v>218</v>
      </c>
      <c r="S9" s="225" t="s">
        <v>327</v>
      </c>
      <c r="T9" s="226"/>
      <c r="U9" s="227" t="s">
        <v>328</v>
      </c>
      <c r="V9" s="227" t="s">
        <v>328</v>
      </c>
      <c r="W9" s="227" t="s">
        <v>328</v>
      </c>
      <c r="X9" s="227" t="s">
        <v>328</v>
      </c>
      <c r="Y9" s="227" t="s">
        <v>328</v>
      </c>
      <c r="Z9" s="227" t="s">
        <v>328</v>
      </c>
      <c r="AA9" s="227" t="s">
        <v>328</v>
      </c>
      <c r="AB9" s="227" t="s">
        <v>328</v>
      </c>
      <c r="AC9" s="227" t="s">
        <v>329</v>
      </c>
      <c r="AD9" s="227" t="s">
        <v>328</v>
      </c>
      <c r="AE9" s="227" t="s">
        <v>328</v>
      </c>
      <c r="AF9" s="227" t="s">
        <v>328</v>
      </c>
      <c r="AG9" s="227" t="s">
        <v>328</v>
      </c>
      <c r="AH9" s="227" t="s">
        <v>328</v>
      </c>
      <c r="AI9" s="227" t="s">
        <v>328</v>
      </c>
      <c r="AJ9" s="227" t="s">
        <v>328</v>
      </c>
      <c r="AK9" s="227" t="s">
        <v>328</v>
      </c>
      <c r="AL9" s="227" t="s">
        <v>328</v>
      </c>
      <c r="AM9" s="227" t="s">
        <v>328</v>
      </c>
      <c r="AN9" s="227" t="s">
        <v>328</v>
      </c>
      <c r="AO9" s="227" t="s">
        <v>330</v>
      </c>
      <c r="AP9" s="227" t="s">
        <v>331</v>
      </c>
      <c r="AQ9" s="227" t="s">
        <v>332</v>
      </c>
      <c r="AR9" s="227" t="s">
        <v>332</v>
      </c>
      <c r="AS9" s="227" t="s">
        <v>333</v>
      </c>
      <c r="AT9" s="227" t="s">
        <v>328</v>
      </c>
      <c r="AU9" s="227" t="s">
        <v>328</v>
      </c>
      <c r="AV9" s="227" t="s">
        <v>261</v>
      </c>
      <c r="AW9" s="227" t="s">
        <v>745</v>
      </c>
      <c r="AX9" s="227" t="s">
        <v>334</v>
      </c>
      <c r="AY9" s="502"/>
      <c r="AZ9" s="227" t="s">
        <v>335</v>
      </c>
      <c r="BA9" s="198"/>
      <c r="BB9" s="228" t="s">
        <v>335</v>
      </c>
      <c r="BC9" s="226"/>
      <c r="BD9" s="229" t="s">
        <v>336</v>
      </c>
      <c r="BE9" s="229" t="s">
        <v>336</v>
      </c>
      <c r="BF9" s="229" t="s">
        <v>336</v>
      </c>
      <c r="BG9" s="229" t="s">
        <v>337</v>
      </c>
      <c r="BH9" s="229" t="s">
        <v>338</v>
      </c>
      <c r="BI9" s="229" t="s">
        <v>336</v>
      </c>
      <c r="BJ9" s="229" t="s">
        <v>336</v>
      </c>
      <c r="BK9" s="229" t="s">
        <v>336</v>
      </c>
      <c r="BL9" s="229" t="s">
        <v>528</v>
      </c>
      <c r="BM9" s="229" t="s">
        <v>528</v>
      </c>
      <c r="BN9" s="229" t="s">
        <v>528</v>
      </c>
      <c r="BO9" s="229" t="s">
        <v>528</v>
      </c>
      <c r="BP9" s="229" t="s">
        <v>529</v>
      </c>
      <c r="BQ9" s="229" t="s">
        <v>339</v>
      </c>
      <c r="BR9" s="224"/>
      <c r="BS9" s="229" t="s">
        <v>340</v>
      </c>
      <c r="BT9" s="229" t="s">
        <v>341</v>
      </c>
      <c r="BU9" s="229" t="s">
        <v>306</v>
      </c>
      <c r="BV9" s="229" t="s">
        <v>342</v>
      </c>
      <c r="BW9" s="229" t="s">
        <v>372</v>
      </c>
      <c r="BX9" s="249" t="s">
        <v>127</v>
      </c>
      <c r="BY9" s="78"/>
      <c r="BZ9" s="244" t="s">
        <v>127</v>
      </c>
      <c r="CA9" s="240" t="s">
        <v>127</v>
      </c>
      <c r="CB9" s="198"/>
    </row>
    <row r="10" spans="1:80" ht="18.75" customHeight="1">
      <c r="A10" s="198" t="s">
        <v>140</v>
      </c>
      <c r="B10" s="198">
        <f ca="1">INDIRECT("'"&amp;INDEX($A10,FALSE)&amp;" Value'!D29")</f>
        <v>0</v>
      </c>
      <c r="C10" s="198">
        <f ca="1">INDIRECT("'"&amp;INDEX($A10,FALSE)&amp;" Value'!F22")</f>
        <v>0</v>
      </c>
      <c r="D10" s="198">
        <f ca="1">INDIRECT("'"&amp;INDEX($A10,FALSE)&amp;" Value'!D30")</f>
        <v>0</v>
      </c>
      <c r="E10" s="198">
        <f ca="1">INDIRECT("'"&amp;INDEX($A10,FALSE)&amp;" Value'!F23")</f>
        <v>0</v>
      </c>
      <c r="F10" s="198">
        <f ca="1">INDIRECT("'"&amp;INDEX($A10,FALSE)&amp;" Value'!D31")</f>
        <v>1642230.5699999998</v>
      </c>
      <c r="G10" s="198">
        <f ca="1">INDIRECT("'"&amp;INDEX($A10,FALSE)&amp;" Value'!F24")</f>
        <v>14028409</v>
      </c>
      <c r="H10" s="230">
        <f ca="1">B10+D10+F10</f>
        <v>1642230.5699999998</v>
      </c>
      <c r="I10" s="230">
        <f ca="1">C10+E10+G10</f>
        <v>14028409</v>
      </c>
      <c r="J10" s="198"/>
      <c r="K10" s="198">
        <f ca="1">INDIRECT("'"&amp;INDEX($A10,FALSE)&amp;" Value'!F38")</f>
        <v>74106235</v>
      </c>
      <c r="L10" s="198">
        <f ca="1">INDIRECT("'"&amp;INDEX($A10,FALSE)&amp;" Value'!F39")</f>
        <v>249226178</v>
      </c>
      <c r="M10" s="198">
        <f ca="1">INDIRECT("'"&amp;INDEX($A10,FALSE)&amp;" Value'!F47")</f>
        <v>2046089</v>
      </c>
      <c r="N10" s="230">
        <f ca="1">SUM(K10:M10)</f>
        <v>325378502</v>
      </c>
      <c r="O10" s="198"/>
      <c r="P10" s="198">
        <f ca="1">INDIRECT("'"&amp;INDEX($A10,FALSE)&amp;" Value'!F40")</f>
        <v>21263440</v>
      </c>
      <c r="Q10" s="198">
        <f ca="1">INDIRECT("'"&amp;INDEX($A10,FALSE)&amp;" Value'!F41")</f>
        <v>101426782</v>
      </c>
      <c r="R10" s="198">
        <f ca="1">INDIRECT("'"&amp;INDEX($A10,FALSE)&amp;" Value'!F48")</f>
        <v>10783064</v>
      </c>
      <c r="S10" s="230">
        <f t="shared" ref="S10:S32" ca="1" si="0">SUM(P10:R10)</f>
        <v>133473286</v>
      </c>
      <c r="T10" s="198"/>
      <c r="U10" s="482">
        <f ca="1">INDIRECT("'"&amp;INDEX($A10,FALSE)&amp;" Value'!F56")</f>
        <v>464062</v>
      </c>
      <c r="V10" s="482">
        <f ca="1">INDIRECT("'"&amp;INDEX($A10,FALSE)&amp;" Value'!F57")</f>
        <v>284676</v>
      </c>
      <c r="W10" s="482">
        <f ca="1">INDIRECT("'"&amp;INDEX($A10,FALSE)&amp;" Value'!F58")</f>
        <v>0</v>
      </c>
      <c r="X10" s="482">
        <f ca="1">INDIRECT("'"&amp;INDEX($A10,FALSE)&amp;" Value'!F59")</f>
        <v>342</v>
      </c>
      <c r="Y10" s="482">
        <f ca="1">INDIRECT("'"&amp;INDEX($A10,FALSE)&amp;" Value'!F60")</f>
        <v>7278</v>
      </c>
      <c r="Z10" s="482">
        <f ca="1">INDIRECT("'"&amp;INDEX($A10,FALSE)&amp;" Value'!F61")</f>
        <v>1055</v>
      </c>
      <c r="AA10" s="482">
        <f ca="1">INDIRECT("'"&amp;INDEX($A10,FALSE)&amp;" Value'!F62")</f>
        <v>411013</v>
      </c>
      <c r="AB10" s="482">
        <f ca="1">INDIRECT("'"&amp;INDEX($A10,FALSE)&amp;" Value'!F63")</f>
        <v>0</v>
      </c>
      <c r="AC10" s="482">
        <f ca="1">INDIRECT("'"&amp;INDEX($A10,FALSE)&amp;" Value'!F64")</f>
        <v>100491</v>
      </c>
      <c r="AD10" s="482">
        <f ca="1">INDIRECT("'"&amp;INDEX($A10,FALSE)&amp;" Value'!F65")</f>
        <v>58342</v>
      </c>
      <c r="AE10" s="482">
        <f ca="1">INDIRECT("'"&amp;INDEX($A10,FALSE)&amp;" Value'!F66")</f>
        <v>543864</v>
      </c>
      <c r="AF10" s="482">
        <f ca="1">INDIRECT("'"&amp;INDEX($A10,FALSE)&amp;" Value'!F67")</f>
        <v>19061771</v>
      </c>
      <c r="AG10" s="482">
        <f ca="1">INDIRECT("'"&amp;INDEX($A10,FALSE)&amp;" Value'!F68")</f>
        <v>1232500</v>
      </c>
      <c r="AH10" s="482">
        <f ca="1">INDIRECT("'"&amp;INDEX($A10,FALSE)&amp;" Value'!F69")</f>
        <v>55182</v>
      </c>
      <c r="AI10" s="482">
        <f ca="1">INDIRECT("'"&amp;INDEX($A10,FALSE)&amp;" Value'!F70")</f>
        <v>272824</v>
      </c>
      <c r="AJ10" s="482">
        <f ca="1">INDIRECT("'"&amp;INDEX($A10,FALSE)&amp;" Value'!F71")</f>
        <v>1249</v>
      </c>
      <c r="AK10" s="482">
        <f ca="1">INDIRECT("'"&amp;INDEX($A10,FALSE)&amp;" Value'!F72")</f>
        <v>911191</v>
      </c>
      <c r="AL10" s="482">
        <f ca="1">INDIRECT("'"&amp;INDEX($A10,FALSE)&amp;" Value'!F73")</f>
        <v>0</v>
      </c>
      <c r="AM10" s="482">
        <f ca="1">INDIRECT("'"&amp;INDEX($A10,FALSE)&amp;" Value'!F74")</f>
        <v>76665</v>
      </c>
      <c r="AN10" s="482">
        <f ca="1">INDIRECT("'"&amp;INDEX($A10,FALSE)&amp;" Value'!F75")</f>
        <v>16104</v>
      </c>
      <c r="AO10" s="482">
        <f ca="1">INDIRECT("'"&amp;INDEX($A10,FALSE)&amp;" Value'!F76")</f>
        <v>999</v>
      </c>
      <c r="AP10" s="482">
        <f ca="1">INDIRECT("'"&amp;INDEX($A10,FALSE)&amp;" Value'!F77")</f>
        <v>203469</v>
      </c>
      <c r="AQ10" s="482">
        <f ca="1">INDIRECT("'"&amp;INDEX($A10,FALSE)&amp;" Value'!F78")</f>
        <v>0</v>
      </c>
      <c r="AR10" s="482">
        <f ca="1">INDIRECT("'"&amp;INDEX($A10,FALSE)&amp;" Value'!F79")</f>
        <v>0</v>
      </c>
      <c r="AS10" s="482">
        <f ca="1">INDIRECT("'"&amp;INDEX($A10,FALSE)&amp;" Value'!F80")</f>
        <v>10382836</v>
      </c>
      <c r="AT10" s="482">
        <f ca="1">INDIRECT("'"&amp;INDEX($A10,FALSE)&amp;" Value'!F81")</f>
        <v>1751</v>
      </c>
      <c r="AU10" s="482">
        <f ca="1">INDIRECT("'"&amp;INDEX($A10,FALSE)&amp;" Value'!F82")</f>
        <v>0</v>
      </c>
      <c r="AV10" s="482">
        <f ca="1">INDIRECT("'"&amp;INDEX($A10,FALSE)&amp;" Value'!F83")</f>
        <v>0</v>
      </c>
      <c r="AW10" s="482">
        <f ca="1">INDIRECT("'"&amp;INDEX($A10,FALSE)&amp;" Value'!F84")</f>
        <v>52895055</v>
      </c>
      <c r="AX10" s="482">
        <f ca="1">INDIRECT("'"&amp;INDEX($A10,FALSE)&amp;" Value'!F85")</f>
        <v>364746</v>
      </c>
      <c r="AY10" s="482">
        <f ca="1">INDIRECT("'"&amp;INDEX($A10,FALSE)&amp;" Value'!F86")</f>
        <v>0</v>
      </c>
      <c r="AZ10" s="230">
        <f ca="1">SUM(U10:AX10)</f>
        <v>87347465</v>
      </c>
      <c r="BA10" s="198"/>
      <c r="BB10" s="230">
        <f t="shared" ref="BB10:BB32" ca="1" si="1">I10+N10+S10+AZ10</f>
        <v>560227662</v>
      </c>
      <c r="BC10" s="198"/>
      <c r="BD10" s="368">
        <v>112152</v>
      </c>
      <c r="BE10" s="368">
        <v>31671819</v>
      </c>
      <c r="BF10" s="368">
        <v>0</v>
      </c>
      <c r="BG10" s="368">
        <v>2022245</v>
      </c>
      <c r="BH10" s="368">
        <v>1666533</v>
      </c>
      <c r="BI10" s="368">
        <v>5890640</v>
      </c>
      <c r="BJ10" s="368">
        <v>4595559</v>
      </c>
      <c r="BK10" s="368">
        <v>35689237</v>
      </c>
      <c r="BL10" s="368">
        <v>605228</v>
      </c>
      <c r="BM10" s="368">
        <v>655361</v>
      </c>
      <c r="BN10" s="368">
        <v>249132</v>
      </c>
      <c r="BO10" s="368">
        <v>153979</v>
      </c>
      <c r="BP10" s="368">
        <v>910388</v>
      </c>
      <c r="BQ10" s="198">
        <f>SUM(BD10:BP10)</f>
        <v>84222273</v>
      </c>
      <c r="BR10" s="198"/>
      <c r="BS10" s="198">
        <f>'MINERAL VALUE DETAIL'!O4</f>
        <v>3623365</v>
      </c>
      <c r="BT10" s="198">
        <f>'MINERAL VALUE DETAIL'!N4</f>
        <v>0</v>
      </c>
      <c r="BU10" s="198">
        <f>'MINERAL VALUE DETAIL'!S4+'MINERAL VALUE DETAIL'!U4</f>
        <v>0</v>
      </c>
      <c r="BV10" s="198">
        <f>'MINERAL VALUE DETAIL'!T4</f>
        <v>0</v>
      </c>
      <c r="BW10" s="198">
        <f>SUM('MINERAL VALUE DETAIL'!B4:M4,'MINERAL VALUE DETAIL'!P4,'MINERAL VALUE DETAIL'!Q4,'MINERAL VALUE DETAIL'!V4)</f>
        <v>20074649</v>
      </c>
      <c r="BX10" s="231">
        <f t="shared" ref="BX10:BX32" si="2">SUM(BS10:BW10)</f>
        <v>23698014</v>
      </c>
      <c r="BY10" s="78"/>
      <c r="BZ10" s="245">
        <f t="shared" ref="BZ10:BZ32" si="3">BQ10+BX10</f>
        <v>107920287</v>
      </c>
      <c r="CA10" s="241">
        <f t="shared" ref="CA10:CA31" ca="1" si="4">BB10+BZ10</f>
        <v>668147949</v>
      </c>
      <c r="CB10" s="198"/>
    </row>
    <row r="11" spans="1:80" ht="18.75" customHeight="1">
      <c r="A11" s="198" t="s">
        <v>141</v>
      </c>
      <c r="B11" s="198">
        <f ca="1">INDIRECT("'"&amp;INDEX(A11,FALSE)&amp;" Value'!D29")</f>
        <v>116158.85</v>
      </c>
      <c r="C11" s="198">
        <f t="shared" ref="C11:C32" ca="1" si="5">INDIRECT("'"&amp;INDEX(A11,FALSE)&amp;" Value'!F22")</f>
        <v>23170926</v>
      </c>
      <c r="D11" s="198">
        <f t="shared" ref="D11:D32" ca="1" si="6">INDIRECT("'"&amp;INDEX($A11,FALSE)&amp;" Value'!D30")</f>
        <v>0</v>
      </c>
      <c r="E11" s="198">
        <f t="shared" ref="E11:E32" ca="1" si="7">INDIRECT("'"&amp;INDEX($A11,FALSE)&amp;" Value'!F23")</f>
        <v>0</v>
      </c>
      <c r="F11" s="198">
        <f t="shared" ref="F11:F32" ca="1" si="8">INDIRECT("'"&amp;INDEX($A11,FALSE)&amp;" Value'!D31")</f>
        <v>181156.64</v>
      </c>
      <c r="G11" s="198">
        <f t="shared" ref="G11:G32" ca="1" si="9">INDIRECT("'"&amp;INDEX($A11,FALSE)&amp;" Value'!F24")</f>
        <v>1425241</v>
      </c>
      <c r="H11" s="231">
        <f t="shared" ref="H11:I32" ca="1" si="10">B11+D11+F11</f>
        <v>297315.49</v>
      </c>
      <c r="I11" s="231">
        <f t="shared" ca="1" si="10"/>
        <v>24596167</v>
      </c>
      <c r="J11" s="198"/>
      <c r="K11" s="198">
        <f t="shared" ref="K11:K32" ca="1" si="11">INDIRECT("'"&amp;INDEX($A11,FALSE)&amp;" Value'!F38")</f>
        <v>18492033</v>
      </c>
      <c r="L11" s="198">
        <f t="shared" ref="L11:L32" ca="1" si="12">INDIRECT("'"&amp;INDEX($A11,FALSE)&amp;" Value'!F39")</f>
        <v>56155720</v>
      </c>
      <c r="M11" s="198">
        <f t="shared" ref="M11:M32" ca="1" si="13">INDIRECT("'"&amp;INDEX($A11,FALSE)&amp;" Value'!F47")</f>
        <v>1322198</v>
      </c>
      <c r="N11" s="231">
        <f t="shared" ref="N11:N32" ca="1" si="14">SUM(K11:M11)</f>
        <v>75969951</v>
      </c>
      <c r="O11" s="198"/>
      <c r="P11" s="198">
        <f t="shared" ref="P11:P32" ca="1" si="15">INDIRECT("'"&amp;INDEX($A11,FALSE)&amp;" Value'!F40")</f>
        <v>2112196</v>
      </c>
      <c r="Q11" s="198">
        <f t="shared" ref="Q11:Q32" ca="1" si="16">INDIRECT("'"&amp;INDEX($A11,FALSE)&amp;" Value'!F41")</f>
        <v>8299911</v>
      </c>
      <c r="R11" s="198">
        <f t="shared" ref="R11:R32" ca="1" si="17">INDIRECT("'"&amp;INDEX($A11,FALSE)&amp;" Value'!F48")</f>
        <v>8738929</v>
      </c>
      <c r="S11" s="231">
        <f t="shared" ca="1" si="0"/>
        <v>19151036</v>
      </c>
      <c r="T11" s="198"/>
      <c r="U11" s="483">
        <f t="shared" ref="U11:U32" ca="1" si="18">INDIRECT("'"&amp;INDEX($A11,FALSE)&amp;" Value'!F56")</f>
        <v>1066989</v>
      </c>
      <c r="V11" s="483">
        <f t="shared" ref="V11:V32" ca="1" si="19">INDIRECT("'"&amp;INDEX($A11,FALSE)&amp;" Value'!F57")</f>
        <v>0</v>
      </c>
      <c r="W11" s="483">
        <f t="shared" ref="W11:W32" ca="1" si="20">INDIRECT("'"&amp;INDEX($A11,FALSE)&amp;" Value'!F58")</f>
        <v>0</v>
      </c>
      <c r="X11" s="483">
        <f t="shared" ref="X11:X32" ca="1" si="21">INDIRECT("'"&amp;INDEX($A11,FALSE)&amp;" Value'!F59")</f>
        <v>0</v>
      </c>
      <c r="Y11" s="483">
        <f t="shared" ref="Y11:Y32" ca="1" si="22">INDIRECT("'"&amp;INDEX($A11,FALSE)&amp;" Value'!F60")</f>
        <v>67</v>
      </c>
      <c r="Z11" s="483">
        <f t="shared" ref="Z11:Z32" ca="1" si="23">INDIRECT("'"&amp;INDEX($A11,FALSE)&amp;" Value'!F61")</f>
        <v>0</v>
      </c>
      <c r="AA11" s="483">
        <f t="shared" ref="AA11:AA32" ca="1" si="24">INDIRECT("'"&amp;INDEX($A11,FALSE)&amp;" Value'!F62")</f>
        <v>5215</v>
      </c>
      <c r="AB11" s="483">
        <f t="shared" ref="AB11:AB32" ca="1" si="25">INDIRECT("'"&amp;INDEX($A11,FALSE)&amp;" Value'!F63")</f>
        <v>0</v>
      </c>
      <c r="AC11" s="483">
        <f t="shared" ref="AC11:AC32" ca="1" si="26">INDIRECT("'"&amp;INDEX($A11,FALSE)&amp;" Value'!F64")</f>
        <v>118</v>
      </c>
      <c r="AD11" s="483">
        <f t="shared" ref="AD11:AD32" ca="1" si="27">INDIRECT("'"&amp;INDEX($A11,FALSE)&amp;" Value'!F65")</f>
        <v>0</v>
      </c>
      <c r="AE11" s="483">
        <f t="shared" ref="AE11:AE32" ca="1" si="28">INDIRECT("'"&amp;INDEX($A11,FALSE)&amp;" Value'!F66")</f>
        <v>0</v>
      </c>
      <c r="AF11" s="483">
        <f t="shared" ref="AF11:AF32" ca="1" si="29">INDIRECT("'"&amp;INDEX($A11,FALSE)&amp;" Value'!F67")</f>
        <v>9908920</v>
      </c>
      <c r="AG11" s="483">
        <f t="shared" ref="AG11:AG32" ca="1" si="30">INDIRECT("'"&amp;INDEX($A11,FALSE)&amp;" Value'!F68")</f>
        <v>0</v>
      </c>
      <c r="AH11" s="483">
        <f t="shared" ref="AH11:AH32" ca="1" si="31">INDIRECT("'"&amp;INDEX($A11,FALSE)&amp;" Value'!F69")</f>
        <v>0</v>
      </c>
      <c r="AI11" s="483">
        <f t="shared" ref="AI11:AI32" ca="1" si="32">INDIRECT("'"&amp;INDEX($A11,FALSE)&amp;" Value'!F70")</f>
        <v>443</v>
      </c>
      <c r="AJ11" s="483">
        <f t="shared" ref="AJ11:AJ32" ca="1" si="33">INDIRECT("'"&amp;INDEX($A11,FALSE)&amp;" Value'!F71")</f>
        <v>131</v>
      </c>
      <c r="AK11" s="483">
        <f t="shared" ref="AK11:AK32" ca="1" si="34">INDIRECT("'"&amp;INDEX($A11,FALSE)&amp;" Value'!F72")</f>
        <v>0</v>
      </c>
      <c r="AL11" s="483">
        <f t="shared" ref="AL11:AL32" ca="1" si="35">INDIRECT("'"&amp;INDEX($A11,FALSE)&amp;" Value'!F73")</f>
        <v>0</v>
      </c>
      <c r="AM11" s="483">
        <f t="shared" ref="AM11:AM32" ca="1" si="36">INDIRECT("'"&amp;INDEX($A11,FALSE)&amp;" Value'!F74")</f>
        <v>0</v>
      </c>
      <c r="AN11" s="483">
        <f t="shared" ref="AN11:AN32" ca="1" si="37">INDIRECT("'"&amp;INDEX($A11,FALSE)&amp;" Value'!F75")</f>
        <v>0</v>
      </c>
      <c r="AO11" s="483">
        <f t="shared" ref="AO11:AO32" ca="1" si="38">INDIRECT("'"&amp;INDEX($A11,FALSE)&amp;" Value'!F76")</f>
        <v>0</v>
      </c>
      <c r="AP11" s="483">
        <f t="shared" ref="AP11:AP32" ca="1" si="39">INDIRECT("'"&amp;INDEX($A11,FALSE)&amp;" Value'!F77")</f>
        <v>2310162</v>
      </c>
      <c r="AQ11" s="483">
        <f t="shared" ref="AQ11:AQ32" ca="1" si="40">INDIRECT("'"&amp;INDEX($A11,FALSE)&amp;" Value'!F78")</f>
        <v>0</v>
      </c>
      <c r="AR11" s="483">
        <f t="shared" ref="AR11:AR32" ca="1" si="41">INDIRECT("'"&amp;INDEX($A11,FALSE)&amp;" Value'!F79")</f>
        <v>30</v>
      </c>
      <c r="AS11" s="483">
        <f t="shared" ref="AS11:AS32" ca="1" si="42">INDIRECT("'"&amp;INDEX($A11,FALSE)&amp;" Value'!F80")</f>
        <v>155511</v>
      </c>
      <c r="AT11" s="483">
        <f t="shared" ref="AT11:AT32" ca="1" si="43">INDIRECT("'"&amp;INDEX($A11,FALSE)&amp;" Value'!F81")</f>
        <v>233936</v>
      </c>
      <c r="AU11" s="483">
        <f t="shared" ref="AU11:AU32" ca="1" si="44">INDIRECT("'"&amp;INDEX($A11,FALSE)&amp;" Value'!F82")</f>
        <v>3801</v>
      </c>
      <c r="AV11" s="483">
        <f t="shared" ref="AV11:AV32" ca="1" si="45">INDIRECT("'"&amp;INDEX($A11,FALSE)&amp;" Value'!F83")</f>
        <v>73524</v>
      </c>
      <c r="AW11" s="483">
        <f t="shared" ref="AW11:AW32" ca="1" si="46">INDIRECT("'"&amp;INDEX($A11,FALSE)&amp;" Value'!F84")</f>
        <v>0</v>
      </c>
      <c r="AX11" s="482">
        <f ca="1">INDIRECT("'"&amp;INDEX($A11,FALSE)&amp;" Value'!F85")</f>
        <v>3482879</v>
      </c>
      <c r="AY11" s="482">
        <f t="shared" ref="AY11:AY32" ca="1" si="47">INDIRECT("'"&amp;INDEX($A11,FALSE)&amp;" Value'!F86")</f>
        <v>1194496.95</v>
      </c>
      <c r="AZ11" s="231">
        <f t="shared" ref="AZ11:AZ32" ca="1" si="48">SUM(U11:AX11)</f>
        <v>17241726</v>
      </c>
      <c r="BA11" s="198"/>
      <c r="BB11" s="231">
        <f t="shared" ca="1" si="1"/>
        <v>136958880</v>
      </c>
      <c r="BC11" s="198"/>
      <c r="BD11" s="368">
        <v>736</v>
      </c>
      <c r="BE11" s="368">
        <v>951312</v>
      </c>
      <c r="BF11" s="368">
        <v>32109</v>
      </c>
      <c r="BG11" s="368">
        <v>1786074</v>
      </c>
      <c r="BH11" s="368">
        <v>174478</v>
      </c>
      <c r="BI11" s="368">
        <v>819143</v>
      </c>
      <c r="BJ11" s="368">
        <v>10753256</v>
      </c>
      <c r="BK11" s="368">
        <v>8955483</v>
      </c>
      <c r="BL11" s="368">
        <v>143593</v>
      </c>
      <c r="BM11" s="368">
        <v>57202</v>
      </c>
      <c r="BN11" s="368">
        <v>76352</v>
      </c>
      <c r="BO11" s="368">
        <v>1084061</v>
      </c>
      <c r="BP11" s="368">
        <v>242929</v>
      </c>
      <c r="BQ11" s="198">
        <f t="shared" ref="BQ11:BQ32" si="49">SUM(BD11:BP11)</f>
        <v>25076728</v>
      </c>
      <c r="BR11" s="198"/>
      <c r="BS11" s="198">
        <f>'MINERAL VALUE DETAIL'!O5</f>
        <v>67976135</v>
      </c>
      <c r="BT11" s="198">
        <f>'MINERAL VALUE DETAIL'!N5</f>
        <v>1361824</v>
      </c>
      <c r="BU11" s="198">
        <f>'MINERAL VALUE DETAIL'!S5+'MINERAL VALUE DETAIL'!U5</f>
        <v>0</v>
      </c>
      <c r="BV11" s="198">
        <f>'MINERAL VALUE DETAIL'!T5</f>
        <v>0</v>
      </c>
      <c r="BW11" s="198">
        <f>SUM('MINERAL VALUE DETAIL'!B5:M5,'MINERAL VALUE DETAIL'!P5,'MINERAL VALUE DETAIL'!Q5,'MINERAL VALUE DETAIL'!V5)</f>
        <v>27704583</v>
      </c>
      <c r="BX11" s="231">
        <f t="shared" si="2"/>
        <v>97042542</v>
      </c>
      <c r="BY11" s="78"/>
      <c r="BZ11" s="245">
        <f t="shared" si="3"/>
        <v>122119270</v>
      </c>
      <c r="CA11" s="241">
        <f t="shared" ca="1" si="4"/>
        <v>259078150</v>
      </c>
      <c r="CB11" s="198"/>
    </row>
    <row r="12" spans="1:80" ht="18.75" customHeight="1">
      <c r="A12" s="198" t="s">
        <v>142</v>
      </c>
      <c r="B12" s="198">
        <f t="shared" ref="B12:B32" ca="1" si="50">INDIRECT("'"&amp;INDEX(A12,FALSE)&amp;" Value'!D29")</f>
        <v>316.23</v>
      </c>
      <c r="C12" s="198">
        <f t="shared" ca="1" si="5"/>
        <v>63394</v>
      </c>
      <c r="D12" s="198">
        <f t="shared" ca="1" si="6"/>
        <v>98569.780484999996</v>
      </c>
      <c r="E12" s="198">
        <f t="shared" ca="1" si="7"/>
        <v>4008431</v>
      </c>
      <c r="F12" s="198">
        <f t="shared" ca="1" si="8"/>
        <v>2191819.7243249998</v>
      </c>
      <c r="G12" s="198">
        <f t="shared" ca="1" si="9"/>
        <v>13409506</v>
      </c>
      <c r="H12" s="231">
        <f t="shared" ca="1" si="10"/>
        <v>2290705.7348099998</v>
      </c>
      <c r="I12" s="231">
        <f t="shared" ca="1" si="10"/>
        <v>17481331</v>
      </c>
      <c r="J12" s="198"/>
      <c r="K12" s="198">
        <f t="shared" ca="1" si="11"/>
        <v>54567839</v>
      </c>
      <c r="L12" s="198">
        <f t="shared" ca="1" si="12"/>
        <v>245141543</v>
      </c>
      <c r="M12" s="198">
        <f t="shared" ca="1" si="13"/>
        <v>3508985</v>
      </c>
      <c r="N12" s="231">
        <f t="shared" ca="1" si="14"/>
        <v>303218367</v>
      </c>
      <c r="O12" s="198"/>
      <c r="P12" s="198">
        <f t="shared" ca="1" si="15"/>
        <v>39603556</v>
      </c>
      <c r="Q12" s="198">
        <f t="shared" ca="1" si="16"/>
        <v>110142740</v>
      </c>
      <c r="R12" s="198">
        <f t="shared" ca="1" si="17"/>
        <v>21309673</v>
      </c>
      <c r="S12" s="231">
        <f t="shared" ca="1" si="0"/>
        <v>171055969</v>
      </c>
      <c r="T12" s="198"/>
      <c r="U12" s="483">
        <f t="shared" ca="1" si="18"/>
        <v>0</v>
      </c>
      <c r="V12" s="483">
        <f t="shared" ca="1" si="19"/>
        <v>0</v>
      </c>
      <c r="W12" s="483">
        <f t="shared" ca="1" si="20"/>
        <v>0</v>
      </c>
      <c r="X12" s="483">
        <f t="shared" ca="1" si="21"/>
        <v>0</v>
      </c>
      <c r="Y12" s="483">
        <f t="shared" ca="1" si="22"/>
        <v>0</v>
      </c>
      <c r="Z12" s="483">
        <f t="shared" ca="1" si="23"/>
        <v>0</v>
      </c>
      <c r="AA12" s="483">
        <f t="shared" ca="1" si="24"/>
        <v>0</v>
      </c>
      <c r="AB12" s="483">
        <f t="shared" ca="1" si="25"/>
        <v>0</v>
      </c>
      <c r="AC12" s="483">
        <f t="shared" ca="1" si="26"/>
        <v>0</v>
      </c>
      <c r="AD12" s="483">
        <f t="shared" ca="1" si="27"/>
        <v>0</v>
      </c>
      <c r="AE12" s="483">
        <f t="shared" ca="1" si="28"/>
        <v>0</v>
      </c>
      <c r="AF12" s="483">
        <f t="shared" ca="1" si="29"/>
        <v>5163559</v>
      </c>
      <c r="AG12" s="483">
        <f t="shared" ca="1" si="30"/>
        <v>0</v>
      </c>
      <c r="AH12" s="483">
        <f t="shared" ca="1" si="31"/>
        <v>2007352</v>
      </c>
      <c r="AI12" s="483">
        <f t="shared" ca="1" si="32"/>
        <v>0</v>
      </c>
      <c r="AJ12" s="483">
        <f t="shared" ca="1" si="33"/>
        <v>0</v>
      </c>
      <c r="AK12" s="483">
        <f t="shared" ca="1" si="34"/>
        <v>0</v>
      </c>
      <c r="AL12" s="483">
        <f t="shared" ca="1" si="35"/>
        <v>2477</v>
      </c>
      <c r="AM12" s="483">
        <f t="shared" ca="1" si="36"/>
        <v>0</v>
      </c>
      <c r="AN12" s="483">
        <f t="shared" ca="1" si="37"/>
        <v>0</v>
      </c>
      <c r="AO12" s="483">
        <f t="shared" ca="1" si="38"/>
        <v>0</v>
      </c>
      <c r="AP12" s="483">
        <f t="shared" ca="1" si="39"/>
        <v>166392831</v>
      </c>
      <c r="AQ12" s="483">
        <f t="shared" ca="1" si="40"/>
        <v>158812632</v>
      </c>
      <c r="AR12" s="483">
        <f t="shared" ca="1" si="41"/>
        <v>4285</v>
      </c>
      <c r="AS12" s="483">
        <f t="shared" ca="1" si="42"/>
        <v>0</v>
      </c>
      <c r="AT12" s="483">
        <f t="shared" ca="1" si="43"/>
        <v>15860288</v>
      </c>
      <c r="AU12" s="483">
        <f t="shared" ca="1" si="44"/>
        <v>0</v>
      </c>
      <c r="AV12" s="483">
        <f t="shared" ca="1" si="45"/>
        <v>0</v>
      </c>
      <c r="AW12" s="483">
        <f t="shared" ca="1" si="46"/>
        <v>6834718</v>
      </c>
      <c r="AX12" s="482">
        <f t="shared" ref="AX12:AX20" ca="1" si="51">INDIRECT("'"&amp;INDEX($A12,FALSE)&amp;" Value'!F85")</f>
        <v>74645</v>
      </c>
      <c r="AY12" s="482">
        <f t="shared" ca="1" si="47"/>
        <v>12944045</v>
      </c>
      <c r="AZ12" s="231">
        <f t="shared" ca="1" si="48"/>
        <v>355152787</v>
      </c>
      <c r="BA12" s="198"/>
      <c r="BB12" s="231">
        <f t="shared" ca="1" si="1"/>
        <v>846908454</v>
      </c>
      <c r="BC12" s="198"/>
      <c r="BD12" s="368">
        <v>285815</v>
      </c>
      <c r="BE12" s="368">
        <v>53014375</v>
      </c>
      <c r="BF12" s="368">
        <v>4099208</v>
      </c>
      <c r="BG12" s="368">
        <v>58703785</v>
      </c>
      <c r="BH12" s="368">
        <v>2214659</v>
      </c>
      <c r="BI12" s="368">
        <v>3271618</v>
      </c>
      <c r="BJ12" s="368">
        <v>13858969</v>
      </c>
      <c r="BK12" s="368">
        <v>56832003</v>
      </c>
      <c r="BL12" s="368">
        <v>549650</v>
      </c>
      <c r="BM12" s="368">
        <v>906328</v>
      </c>
      <c r="BN12" s="368">
        <v>368626</v>
      </c>
      <c r="BO12" s="368">
        <v>211070</v>
      </c>
      <c r="BP12" s="368">
        <v>1350594</v>
      </c>
      <c r="BQ12" s="198">
        <f t="shared" si="49"/>
        <v>195666700</v>
      </c>
      <c r="BR12" s="198"/>
      <c r="BS12" s="198">
        <f>'MINERAL VALUE DETAIL'!O6</f>
        <v>1599146451</v>
      </c>
      <c r="BT12" s="198">
        <f>'MINERAL VALUE DETAIL'!N6</f>
        <v>314569513</v>
      </c>
      <c r="BU12" s="198">
        <f>'MINERAL VALUE DETAIL'!S6+'MINERAL VALUE DETAIL'!U6</f>
        <v>1880189774</v>
      </c>
      <c r="BV12" s="198">
        <f>'MINERAL VALUE DETAIL'!T6</f>
        <v>0</v>
      </c>
      <c r="BW12" s="198">
        <f>SUM('MINERAL VALUE DETAIL'!B6:M6,'MINERAL VALUE DETAIL'!P6,'MINERAL VALUE DETAIL'!Q6,'MINERAL VALUE DETAIL'!V6)</f>
        <v>3814154</v>
      </c>
      <c r="BX12" s="231">
        <f t="shared" si="2"/>
        <v>3797719892</v>
      </c>
      <c r="BY12" s="78"/>
      <c r="BZ12" s="245">
        <f t="shared" si="3"/>
        <v>3993386592</v>
      </c>
      <c r="CA12" s="241">
        <f t="shared" ca="1" si="4"/>
        <v>4840295046</v>
      </c>
      <c r="CB12" s="198"/>
    </row>
    <row r="13" spans="1:80" ht="18.75" customHeight="1">
      <c r="A13" s="198" t="s">
        <v>143</v>
      </c>
      <c r="B13" s="198">
        <f t="shared" ca="1" si="50"/>
        <v>124826.045996</v>
      </c>
      <c r="C13" s="198">
        <f t="shared" ca="1" si="5"/>
        <v>12464265</v>
      </c>
      <c r="D13" s="198">
        <f t="shared" ca="1" si="6"/>
        <v>13</v>
      </c>
      <c r="E13" s="198">
        <f t="shared" ca="1" si="7"/>
        <v>448</v>
      </c>
      <c r="F13" s="198">
        <f t="shared" ca="1" si="8"/>
        <v>1628800.4990120002</v>
      </c>
      <c r="G13" s="198">
        <f t="shared" ca="1" si="9"/>
        <v>7503141</v>
      </c>
      <c r="H13" s="231">
        <f t="shared" ca="1" si="10"/>
        <v>1753639.5450080002</v>
      </c>
      <c r="I13" s="231">
        <f t="shared" ca="1" si="10"/>
        <v>19967854</v>
      </c>
      <c r="J13" s="198"/>
      <c r="K13" s="198">
        <f t="shared" ca="1" si="11"/>
        <v>31534352</v>
      </c>
      <c r="L13" s="198">
        <f t="shared" ca="1" si="12"/>
        <v>82483316</v>
      </c>
      <c r="M13" s="198">
        <f t="shared" ca="1" si="13"/>
        <v>2178255</v>
      </c>
      <c r="N13" s="231">
        <f t="shared" ca="1" si="14"/>
        <v>116195923</v>
      </c>
      <c r="O13" s="198"/>
      <c r="P13" s="198">
        <f t="shared" ca="1" si="15"/>
        <v>6315862</v>
      </c>
      <c r="Q13" s="198">
        <f t="shared" ca="1" si="16"/>
        <v>39756338</v>
      </c>
      <c r="R13" s="198">
        <f t="shared" ca="1" si="17"/>
        <v>10379215</v>
      </c>
      <c r="S13" s="231">
        <f t="shared" ca="1" si="0"/>
        <v>56451415</v>
      </c>
      <c r="T13" s="198"/>
      <c r="U13" s="483">
        <f t="shared" ca="1" si="18"/>
        <v>0</v>
      </c>
      <c r="V13" s="483">
        <f t="shared" ca="1" si="19"/>
        <v>0</v>
      </c>
      <c r="W13" s="483">
        <f t="shared" ca="1" si="20"/>
        <v>0</v>
      </c>
      <c r="X13" s="483">
        <f t="shared" ca="1" si="21"/>
        <v>0</v>
      </c>
      <c r="Y13" s="483">
        <f t="shared" ca="1" si="22"/>
        <v>0</v>
      </c>
      <c r="Z13" s="483">
        <f t="shared" ca="1" si="23"/>
        <v>0</v>
      </c>
      <c r="AA13" s="483">
        <f t="shared" ca="1" si="24"/>
        <v>653718</v>
      </c>
      <c r="AB13" s="483">
        <f t="shared" ca="1" si="25"/>
        <v>0</v>
      </c>
      <c r="AC13" s="483">
        <f t="shared" ca="1" si="26"/>
        <v>105507</v>
      </c>
      <c r="AD13" s="483">
        <f t="shared" ca="1" si="27"/>
        <v>0</v>
      </c>
      <c r="AE13" s="483">
        <f t="shared" ca="1" si="28"/>
        <v>0</v>
      </c>
      <c r="AF13" s="483">
        <f t="shared" ca="1" si="29"/>
        <v>121763</v>
      </c>
      <c r="AG13" s="483">
        <f t="shared" ca="1" si="30"/>
        <v>0</v>
      </c>
      <c r="AH13" s="483">
        <f t="shared" ca="1" si="31"/>
        <v>0</v>
      </c>
      <c r="AI13" s="483">
        <f t="shared" ca="1" si="32"/>
        <v>0</v>
      </c>
      <c r="AJ13" s="483">
        <f t="shared" ca="1" si="33"/>
        <v>0</v>
      </c>
      <c r="AK13" s="483">
        <f t="shared" ca="1" si="34"/>
        <v>0</v>
      </c>
      <c r="AL13" s="483">
        <f t="shared" ca="1" si="35"/>
        <v>0</v>
      </c>
      <c r="AM13" s="483">
        <f t="shared" ca="1" si="36"/>
        <v>0</v>
      </c>
      <c r="AN13" s="483">
        <f t="shared" ca="1" si="37"/>
        <v>0</v>
      </c>
      <c r="AO13" s="483">
        <f t="shared" ca="1" si="38"/>
        <v>0</v>
      </c>
      <c r="AP13" s="483">
        <f t="shared" ca="1" si="39"/>
        <v>61915956</v>
      </c>
      <c r="AQ13" s="483">
        <f t="shared" ca="1" si="40"/>
        <v>20332</v>
      </c>
      <c r="AR13" s="483">
        <f t="shared" ca="1" si="41"/>
        <v>347597</v>
      </c>
      <c r="AS13" s="483">
        <f t="shared" ca="1" si="42"/>
        <v>0</v>
      </c>
      <c r="AT13" s="483">
        <f t="shared" ca="1" si="43"/>
        <v>104595811</v>
      </c>
      <c r="AU13" s="483">
        <f t="shared" ca="1" si="44"/>
        <v>0</v>
      </c>
      <c r="AV13" s="483">
        <f t="shared" ca="1" si="45"/>
        <v>0</v>
      </c>
      <c r="AW13" s="483">
        <f t="shared" ca="1" si="46"/>
        <v>10082621</v>
      </c>
      <c r="AX13" s="482">
        <f t="shared" ca="1" si="51"/>
        <v>744324</v>
      </c>
      <c r="AY13" s="482">
        <f t="shared" ca="1" si="47"/>
        <v>8383343</v>
      </c>
      <c r="AZ13" s="231">
        <f t="shared" ca="1" si="48"/>
        <v>178587629</v>
      </c>
      <c r="BA13" s="198"/>
      <c r="BB13" s="231">
        <f t="shared" ca="1" si="1"/>
        <v>371202821</v>
      </c>
      <c r="BC13" s="198"/>
      <c r="BD13" s="368">
        <v>39178</v>
      </c>
      <c r="BE13" s="368">
        <v>104713192</v>
      </c>
      <c r="BF13" s="368">
        <v>0</v>
      </c>
      <c r="BG13" s="368">
        <v>1758799</v>
      </c>
      <c r="BH13" s="368">
        <v>2970543</v>
      </c>
      <c r="BI13" s="368">
        <v>12852840</v>
      </c>
      <c r="BJ13" s="368">
        <v>14233512</v>
      </c>
      <c r="BK13" s="368">
        <v>30463048</v>
      </c>
      <c r="BL13" s="368">
        <v>366026</v>
      </c>
      <c r="BM13" s="368">
        <v>433291</v>
      </c>
      <c r="BN13" s="368">
        <v>336168</v>
      </c>
      <c r="BO13" s="368">
        <v>858856</v>
      </c>
      <c r="BP13" s="368">
        <v>544108</v>
      </c>
      <c r="BQ13" s="198">
        <f t="shared" si="49"/>
        <v>169569561</v>
      </c>
      <c r="BR13" s="198"/>
      <c r="BS13" s="198">
        <f>'MINERAL VALUE DETAIL'!O7</f>
        <v>83385293</v>
      </c>
      <c r="BT13" s="198">
        <f>'MINERAL VALUE DETAIL'!N7</f>
        <v>84797911</v>
      </c>
      <c r="BU13" s="198">
        <f>'MINERAL VALUE DETAIL'!S7+'MINERAL VALUE DETAIL'!U7</f>
        <v>0</v>
      </c>
      <c r="BV13" s="198">
        <f>'MINERAL VALUE DETAIL'!T7</f>
        <v>0</v>
      </c>
      <c r="BW13" s="198">
        <f>SUM('MINERAL VALUE DETAIL'!B7:M7,'MINERAL VALUE DETAIL'!P7,'MINERAL VALUE DETAIL'!Q7,'MINERAL VALUE DETAIL'!V7)</f>
        <v>1646250</v>
      </c>
      <c r="BX13" s="231">
        <f t="shared" si="2"/>
        <v>169829454</v>
      </c>
      <c r="BY13" s="78"/>
      <c r="BZ13" s="245">
        <f t="shared" si="3"/>
        <v>339399015</v>
      </c>
      <c r="CA13" s="241">
        <f t="shared" ca="1" si="4"/>
        <v>710601836</v>
      </c>
      <c r="CB13" s="198"/>
    </row>
    <row r="14" spans="1:80" ht="18.75" customHeight="1">
      <c r="A14" s="198" t="s">
        <v>144</v>
      </c>
      <c r="B14" s="198">
        <f t="shared" ca="1" si="50"/>
        <v>42229.66</v>
      </c>
      <c r="C14" s="198">
        <f t="shared" ca="1" si="5"/>
        <v>9256316</v>
      </c>
      <c r="D14" s="198">
        <f t="shared" ca="1" si="6"/>
        <v>4851.95</v>
      </c>
      <c r="E14" s="198">
        <f t="shared" ca="1" si="7"/>
        <v>185362</v>
      </c>
      <c r="F14" s="198">
        <f t="shared" ca="1" si="8"/>
        <v>1873541.4414000001</v>
      </c>
      <c r="G14" s="198">
        <f t="shared" ca="1" si="9"/>
        <v>13575540</v>
      </c>
      <c r="H14" s="231">
        <f t="shared" ca="1" si="10"/>
        <v>1920623.0514000002</v>
      </c>
      <c r="I14" s="231">
        <f t="shared" ca="1" si="10"/>
        <v>23017218</v>
      </c>
      <c r="J14" s="198"/>
      <c r="K14" s="198">
        <f t="shared" ca="1" si="11"/>
        <v>23852012</v>
      </c>
      <c r="L14" s="198">
        <f t="shared" ca="1" si="12"/>
        <v>86049757</v>
      </c>
      <c r="M14" s="198">
        <f t="shared" ca="1" si="13"/>
        <v>1505504</v>
      </c>
      <c r="N14" s="231">
        <f t="shared" ca="1" si="14"/>
        <v>111407273</v>
      </c>
      <c r="O14" s="198"/>
      <c r="P14" s="198">
        <f t="shared" ca="1" si="15"/>
        <v>7332759</v>
      </c>
      <c r="Q14" s="198">
        <f t="shared" ca="1" si="16"/>
        <v>23917408</v>
      </c>
      <c r="R14" s="198">
        <f t="shared" ca="1" si="17"/>
        <v>12283817</v>
      </c>
      <c r="S14" s="231">
        <f t="shared" ca="1" si="0"/>
        <v>43533984</v>
      </c>
      <c r="T14" s="198"/>
      <c r="U14" s="483">
        <f t="shared" ca="1" si="18"/>
        <v>59138</v>
      </c>
      <c r="V14" s="483">
        <f t="shared" ca="1" si="19"/>
        <v>23013</v>
      </c>
      <c r="W14" s="483">
        <f t="shared" ca="1" si="20"/>
        <v>0</v>
      </c>
      <c r="X14" s="483">
        <f t="shared" ca="1" si="21"/>
        <v>0</v>
      </c>
      <c r="Y14" s="483">
        <f t="shared" ca="1" si="22"/>
        <v>0</v>
      </c>
      <c r="Z14" s="483">
        <f t="shared" ca="1" si="23"/>
        <v>0</v>
      </c>
      <c r="AA14" s="483">
        <f t="shared" ca="1" si="24"/>
        <v>25034</v>
      </c>
      <c r="AB14" s="483">
        <f t="shared" ca="1" si="25"/>
        <v>0</v>
      </c>
      <c r="AC14" s="483">
        <f t="shared" ca="1" si="26"/>
        <v>93001</v>
      </c>
      <c r="AD14" s="483">
        <f t="shared" ca="1" si="27"/>
        <v>713580</v>
      </c>
      <c r="AE14" s="483">
        <f t="shared" ca="1" si="28"/>
        <v>0</v>
      </c>
      <c r="AF14" s="483">
        <f t="shared" ca="1" si="29"/>
        <v>467425</v>
      </c>
      <c r="AG14" s="483">
        <f t="shared" ca="1" si="30"/>
        <v>0</v>
      </c>
      <c r="AH14" s="483">
        <f t="shared" ca="1" si="31"/>
        <v>818135</v>
      </c>
      <c r="AI14" s="483">
        <f t="shared" ca="1" si="32"/>
        <v>217755</v>
      </c>
      <c r="AJ14" s="483">
        <f t="shared" ca="1" si="33"/>
        <v>0</v>
      </c>
      <c r="AK14" s="483">
        <f t="shared" ca="1" si="34"/>
        <v>0</v>
      </c>
      <c r="AL14" s="483">
        <f t="shared" ca="1" si="35"/>
        <v>4095889</v>
      </c>
      <c r="AM14" s="483">
        <f t="shared" ca="1" si="36"/>
        <v>0</v>
      </c>
      <c r="AN14" s="483">
        <f t="shared" ca="1" si="37"/>
        <v>147363</v>
      </c>
      <c r="AO14" s="483">
        <f t="shared" ca="1" si="38"/>
        <v>0</v>
      </c>
      <c r="AP14" s="483">
        <f t="shared" ca="1" si="39"/>
        <v>81695225</v>
      </c>
      <c r="AQ14" s="483">
        <f t="shared" ca="1" si="40"/>
        <v>27080690</v>
      </c>
      <c r="AR14" s="483">
        <f t="shared" ca="1" si="41"/>
        <v>6392805</v>
      </c>
      <c r="AS14" s="483">
        <f t="shared" ca="1" si="42"/>
        <v>968427</v>
      </c>
      <c r="AT14" s="483">
        <f t="shared" ca="1" si="43"/>
        <v>75668539</v>
      </c>
      <c r="AU14" s="483">
        <f t="shared" ca="1" si="44"/>
        <v>0</v>
      </c>
      <c r="AV14" s="483">
        <f t="shared" ca="1" si="45"/>
        <v>33161197</v>
      </c>
      <c r="AW14" s="483">
        <f t="shared" ca="1" si="46"/>
        <v>120672385</v>
      </c>
      <c r="AX14" s="482">
        <f t="shared" ca="1" si="51"/>
        <v>810180</v>
      </c>
      <c r="AY14" s="482">
        <f t="shared" ca="1" si="47"/>
        <v>5291457</v>
      </c>
      <c r="AZ14" s="231">
        <f t="shared" ca="1" si="48"/>
        <v>353109781</v>
      </c>
      <c r="BA14" s="198"/>
      <c r="BB14" s="231">
        <f t="shared" ca="1" si="1"/>
        <v>531068256</v>
      </c>
      <c r="BC14" s="198"/>
      <c r="BD14" s="368">
        <v>0</v>
      </c>
      <c r="BE14" s="368">
        <v>58036772</v>
      </c>
      <c r="BF14" s="368">
        <v>0</v>
      </c>
      <c r="BG14" s="368">
        <v>324504</v>
      </c>
      <c r="BH14" s="368">
        <v>2474079</v>
      </c>
      <c r="BI14" s="368">
        <v>3156925</v>
      </c>
      <c r="BJ14" s="368">
        <v>39151637</v>
      </c>
      <c r="BK14" s="368">
        <v>68922568</v>
      </c>
      <c r="BL14" s="368">
        <v>266499</v>
      </c>
      <c r="BM14" s="368">
        <v>413734</v>
      </c>
      <c r="BN14" s="368">
        <v>79754</v>
      </c>
      <c r="BO14" s="368">
        <v>228502</v>
      </c>
      <c r="BP14" s="368">
        <v>427308</v>
      </c>
      <c r="BQ14" s="198">
        <f t="shared" si="49"/>
        <v>173482282</v>
      </c>
      <c r="BR14" s="198"/>
      <c r="BS14" s="198">
        <f>'MINERAL VALUE DETAIL'!O8</f>
        <v>2846667470</v>
      </c>
      <c r="BT14" s="198">
        <f>'MINERAL VALUE DETAIL'!N8</f>
        <v>262597751</v>
      </c>
      <c r="BU14" s="198">
        <f>'MINERAL VALUE DETAIL'!S8+'MINERAL VALUE DETAIL'!U8</f>
        <v>0</v>
      </c>
      <c r="BV14" s="198">
        <f>'MINERAL VALUE DETAIL'!T8</f>
        <v>0</v>
      </c>
      <c r="BW14" s="198">
        <f>SUM('MINERAL VALUE DETAIL'!B8:M8,'MINERAL VALUE DETAIL'!P8,'MINERAL VALUE DETAIL'!Q8,'MINERAL VALUE DETAIL'!V8)</f>
        <v>4389143</v>
      </c>
      <c r="BX14" s="231">
        <f t="shared" si="2"/>
        <v>3113654364</v>
      </c>
      <c r="BY14" s="78"/>
      <c r="BZ14" s="245">
        <f t="shared" si="3"/>
        <v>3287136646</v>
      </c>
      <c r="CA14" s="241">
        <f t="shared" ca="1" si="4"/>
        <v>3818204902</v>
      </c>
      <c r="CB14" s="198"/>
    </row>
    <row r="15" spans="1:80" ht="18.75" customHeight="1">
      <c r="A15" s="198" t="s">
        <v>145</v>
      </c>
      <c r="B15" s="198">
        <f t="shared" ca="1" si="50"/>
        <v>3239.1899999999996</v>
      </c>
      <c r="C15" s="198">
        <f t="shared" ca="1" si="5"/>
        <v>757803</v>
      </c>
      <c r="D15" s="198">
        <f t="shared" ca="1" si="6"/>
        <v>105034.56</v>
      </c>
      <c r="E15" s="198">
        <f t="shared" ca="1" si="7"/>
        <v>4028168</v>
      </c>
      <c r="F15" s="198">
        <f t="shared" ca="1" si="8"/>
        <v>1241955.3910000001</v>
      </c>
      <c r="G15" s="198">
        <f t="shared" ca="1" si="9"/>
        <v>16069287</v>
      </c>
      <c r="H15" s="231">
        <f t="shared" ca="1" si="10"/>
        <v>1350229.1410000001</v>
      </c>
      <c r="I15" s="231">
        <f t="shared" ca="1" si="10"/>
        <v>20855258</v>
      </c>
      <c r="J15" s="198"/>
      <c r="K15" s="198">
        <f t="shared" ca="1" si="11"/>
        <v>27610143</v>
      </c>
      <c r="L15" s="198">
        <f t="shared" ca="1" si="12"/>
        <v>54273040</v>
      </c>
      <c r="M15" s="198">
        <f t="shared" ca="1" si="13"/>
        <v>1795114</v>
      </c>
      <c r="N15" s="231">
        <f t="shared" ca="1" si="14"/>
        <v>83678297</v>
      </c>
      <c r="O15" s="198"/>
      <c r="P15" s="198">
        <f t="shared" ca="1" si="15"/>
        <v>2174354</v>
      </c>
      <c r="Q15" s="198">
        <f t="shared" ca="1" si="16"/>
        <v>10544520</v>
      </c>
      <c r="R15" s="198">
        <f t="shared" ca="1" si="17"/>
        <v>5295360</v>
      </c>
      <c r="S15" s="231">
        <f t="shared" ca="1" si="0"/>
        <v>18014234</v>
      </c>
      <c r="T15" s="198"/>
      <c r="U15" s="483">
        <f t="shared" ca="1" si="18"/>
        <v>35255</v>
      </c>
      <c r="V15" s="483">
        <f t="shared" ca="1" si="19"/>
        <v>0</v>
      </c>
      <c r="W15" s="483">
        <f t="shared" ca="1" si="20"/>
        <v>0</v>
      </c>
      <c r="X15" s="483">
        <f t="shared" ca="1" si="21"/>
        <v>0</v>
      </c>
      <c r="Y15" s="483">
        <f t="shared" ca="1" si="22"/>
        <v>0</v>
      </c>
      <c r="Z15" s="483">
        <f t="shared" ca="1" si="23"/>
        <v>0</v>
      </c>
      <c r="AA15" s="483">
        <f t="shared" ca="1" si="24"/>
        <v>1528167</v>
      </c>
      <c r="AB15" s="483">
        <f t="shared" ca="1" si="25"/>
        <v>0</v>
      </c>
      <c r="AC15" s="483">
        <f t="shared" ca="1" si="26"/>
        <v>0</v>
      </c>
      <c r="AD15" s="483">
        <f t="shared" ca="1" si="27"/>
        <v>0</v>
      </c>
      <c r="AE15" s="483">
        <f t="shared" ca="1" si="28"/>
        <v>0</v>
      </c>
      <c r="AF15" s="483">
        <f t="shared" ca="1" si="29"/>
        <v>2174775</v>
      </c>
      <c r="AG15" s="483">
        <f t="shared" ca="1" si="30"/>
        <v>146</v>
      </c>
      <c r="AH15" s="483">
        <f t="shared" ca="1" si="31"/>
        <v>0</v>
      </c>
      <c r="AI15" s="483">
        <f t="shared" ca="1" si="32"/>
        <v>0</v>
      </c>
      <c r="AJ15" s="483">
        <f t="shared" ca="1" si="33"/>
        <v>0</v>
      </c>
      <c r="AK15" s="483">
        <f t="shared" ca="1" si="34"/>
        <v>0</v>
      </c>
      <c r="AL15" s="483">
        <f t="shared" ca="1" si="35"/>
        <v>0</v>
      </c>
      <c r="AM15" s="483">
        <f t="shared" ca="1" si="36"/>
        <v>0</v>
      </c>
      <c r="AN15" s="483">
        <f t="shared" ca="1" si="37"/>
        <v>0</v>
      </c>
      <c r="AO15" s="483">
        <f t="shared" ca="1" si="38"/>
        <v>0</v>
      </c>
      <c r="AP15" s="483">
        <f t="shared" ca="1" si="39"/>
        <v>2805647</v>
      </c>
      <c r="AQ15" s="483">
        <f t="shared" ca="1" si="40"/>
        <v>0</v>
      </c>
      <c r="AR15" s="483">
        <f t="shared" ca="1" si="41"/>
        <v>0</v>
      </c>
      <c r="AS15" s="483">
        <f t="shared" ca="1" si="42"/>
        <v>10659556</v>
      </c>
      <c r="AT15" s="483">
        <f t="shared" ca="1" si="43"/>
        <v>0</v>
      </c>
      <c r="AU15" s="483">
        <f t="shared" ca="1" si="44"/>
        <v>0</v>
      </c>
      <c r="AV15" s="483">
        <f t="shared" ca="1" si="45"/>
        <v>7729</v>
      </c>
      <c r="AW15" s="483">
        <f t="shared" ca="1" si="46"/>
        <v>0</v>
      </c>
      <c r="AX15" s="482">
        <f t="shared" ca="1" si="51"/>
        <v>203195</v>
      </c>
      <c r="AY15" s="482">
        <f t="shared" ca="1" si="47"/>
        <v>1133303.7249999999</v>
      </c>
      <c r="AZ15" s="231">
        <f t="shared" ca="1" si="48"/>
        <v>17414470</v>
      </c>
      <c r="BA15" s="198"/>
      <c r="BB15" s="231">
        <f t="shared" ca="1" si="1"/>
        <v>139962259</v>
      </c>
      <c r="BC15" s="198"/>
      <c r="BD15" s="368">
        <v>0</v>
      </c>
      <c r="BE15" s="368">
        <v>1189907</v>
      </c>
      <c r="BF15" s="368">
        <v>0</v>
      </c>
      <c r="BG15" s="368">
        <v>2148839</v>
      </c>
      <c r="BH15" s="368">
        <v>398048</v>
      </c>
      <c r="BI15" s="368">
        <v>40933</v>
      </c>
      <c r="BJ15" s="368">
        <v>53066871</v>
      </c>
      <c r="BK15" s="368">
        <v>4822561</v>
      </c>
      <c r="BL15" s="368">
        <v>168863</v>
      </c>
      <c r="BM15" s="368">
        <v>8208</v>
      </c>
      <c r="BN15" s="368">
        <v>314556</v>
      </c>
      <c r="BO15" s="368">
        <v>482037</v>
      </c>
      <c r="BP15" s="368">
        <v>32798</v>
      </c>
      <c r="BQ15" s="198">
        <f t="shared" si="49"/>
        <v>62673621</v>
      </c>
      <c r="BR15" s="198"/>
      <c r="BS15" s="198">
        <f>'MINERAL VALUE DETAIL'!O9</f>
        <v>51133194</v>
      </c>
      <c r="BT15" s="198">
        <f>'MINERAL VALUE DETAIL'!N9</f>
        <v>29300</v>
      </c>
      <c r="BU15" s="198">
        <f>'MINERAL VALUE DETAIL'!S9+'MINERAL VALUE DETAIL'!U9</f>
        <v>0</v>
      </c>
      <c r="BV15" s="198">
        <f>'MINERAL VALUE DETAIL'!T9</f>
        <v>0</v>
      </c>
      <c r="BW15" s="198">
        <f>SUM('MINERAL VALUE DETAIL'!B9:M9,'MINERAL VALUE DETAIL'!P9,'MINERAL VALUE DETAIL'!Q9,'MINERAL VALUE DETAIL'!V9)</f>
        <v>29483514</v>
      </c>
      <c r="BX15" s="231">
        <f t="shared" si="2"/>
        <v>80646008</v>
      </c>
      <c r="BY15" s="78"/>
      <c r="BZ15" s="245">
        <f t="shared" si="3"/>
        <v>143319629</v>
      </c>
      <c r="CA15" s="241">
        <f t="shared" ca="1" si="4"/>
        <v>283281888</v>
      </c>
      <c r="CB15" s="198"/>
    </row>
    <row r="16" spans="1:80" ht="18.75" customHeight="1">
      <c r="A16" s="198" t="s">
        <v>146</v>
      </c>
      <c r="B16" s="198">
        <f t="shared" ca="1" si="50"/>
        <v>104351.561605</v>
      </c>
      <c r="C16" s="198">
        <f t="shared" ca="1" si="5"/>
        <v>18286126</v>
      </c>
      <c r="D16" s="198">
        <f t="shared" ca="1" si="6"/>
        <v>0</v>
      </c>
      <c r="E16" s="198">
        <f t="shared" ca="1" si="7"/>
        <v>0</v>
      </c>
      <c r="F16" s="198">
        <f t="shared" ca="1" si="8"/>
        <v>580869.08697200008</v>
      </c>
      <c r="G16" s="198">
        <f t="shared" ca="1" si="9"/>
        <v>6099409</v>
      </c>
      <c r="H16" s="231">
        <f t="shared" ca="1" si="10"/>
        <v>685220.64857700001</v>
      </c>
      <c r="I16" s="231">
        <f t="shared" ca="1" si="10"/>
        <v>24385535</v>
      </c>
      <c r="J16" s="198"/>
      <c r="K16" s="198">
        <f t="shared" ca="1" si="11"/>
        <v>70750884</v>
      </c>
      <c r="L16" s="198">
        <f t="shared" ca="1" si="12"/>
        <v>219360706</v>
      </c>
      <c r="M16" s="198">
        <f t="shared" ca="1" si="13"/>
        <v>4045545</v>
      </c>
      <c r="N16" s="231">
        <f t="shared" ca="1" si="14"/>
        <v>294157135</v>
      </c>
      <c r="O16" s="198"/>
      <c r="P16" s="198">
        <f t="shared" ca="1" si="15"/>
        <v>11937862</v>
      </c>
      <c r="Q16" s="198">
        <f t="shared" ca="1" si="16"/>
        <v>73465537</v>
      </c>
      <c r="R16" s="198">
        <f t="shared" ca="1" si="17"/>
        <v>13137297</v>
      </c>
      <c r="S16" s="231">
        <f t="shared" ca="1" si="0"/>
        <v>98540696</v>
      </c>
      <c r="T16" s="198"/>
      <c r="U16" s="483">
        <f t="shared" ca="1" si="18"/>
        <v>458490</v>
      </c>
      <c r="V16" s="483">
        <f t="shared" ca="1" si="19"/>
        <v>0</v>
      </c>
      <c r="W16" s="483">
        <f t="shared" ca="1" si="20"/>
        <v>0</v>
      </c>
      <c r="X16" s="483">
        <f t="shared" ca="1" si="21"/>
        <v>108423</v>
      </c>
      <c r="Y16" s="483">
        <f t="shared" ca="1" si="22"/>
        <v>6883</v>
      </c>
      <c r="Z16" s="483">
        <f t="shared" ca="1" si="23"/>
        <v>55835</v>
      </c>
      <c r="AA16" s="483">
        <f t="shared" ca="1" si="24"/>
        <v>46613</v>
      </c>
      <c r="AB16" s="483">
        <f t="shared" ca="1" si="25"/>
        <v>81780</v>
      </c>
      <c r="AC16" s="483">
        <f t="shared" ca="1" si="26"/>
        <v>357417</v>
      </c>
      <c r="AD16" s="483">
        <f t="shared" ca="1" si="27"/>
        <v>58610</v>
      </c>
      <c r="AE16" s="483">
        <f t="shared" ca="1" si="28"/>
        <v>278896</v>
      </c>
      <c r="AF16" s="483">
        <f t="shared" ca="1" si="29"/>
        <v>482062</v>
      </c>
      <c r="AG16" s="483">
        <f t="shared" ca="1" si="30"/>
        <v>112903</v>
      </c>
      <c r="AH16" s="483">
        <f t="shared" ca="1" si="31"/>
        <v>0</v>
      </c>
      <c r="AI16" s="483">
        <f t="shared" ca="1" si="32"/>
        <v>0</v>
      </c>
      <c r="AJ16" s="483">
        <f t="shared" ca="1" si="33"/>
        <v>350124</v>
      </c>
      <c r="AK16" s="483">
        <f t="shared" ca="1" si="34"/>
        <v>208208</v>
      </c>
      <c r="AL16" s="483">
        <f t="shared" ca="1" si="35"/>
        <v>3009540</v>
      </c>
      <c r="AM16" s="483">
        <f t="shared" ca="1" si="36"/>
        <v>115928</v>
      </c>
      <c r="AN16" s="483">
        <f t="shared" ca="1" si="37"/>
        <v>0</v>
      </c>
      <c r="AO16" s="483">
        <f t="shared" ca="1" si="38"/>
        <v>0</v>
      </c>
      <c r="AP16" s="483">
        <f t="shared" ca="1" si="39"/>
        <v>40168936</v>
      </c>
      <c r="AQ16" s="483">
        <f t="shared" ca="1" si="40"/>
        <v>0</v>
      </c>
      <c r="AR16" s="483">
        <f t="shared" ca="1" si="41"/>
        <v>9731</v>
      </c>
      <c r="AS16" s="483">
        <f t="shared" ca="1" si="42"/>
        <v>379132</v>
      </c>
      <c r="AT16" s="483">
        <f t="shared" ca="1" si="43"/>
        <v>270024</v>
      </c>
      <c r="AU16" s="483">
        <f t="shared" ca="1" si="44"/>
        <v>2843295</v>
      </c>
      <c r="AV16" s="483">
        <f t="shared" ca="1" si="45"/>
        <v>4140806</v>
      </c>
      <c r="AW16" s="483">
        <f t="shared" ca="1" si="46"/>
        <v>0</v>
      </c>
      <c r="AX16" s="482">
        <f t="shared" ca="1" si="51"/>
        <v>45881</v>
      </c>
      <c r="AY16" s="482">
        <f t="shared" ca="1" si="47"/>
        <v>2048499.6</v>
      </c>
      <c r="AZ16" s="231">
        <f t="shared" ca="1" si="48"/>
        <v>53589517</v>
      </c>
      <c r="BA16" s="198"/>
      <c r="BB16" s="231">
        <f t="shared" ca="1" si="1"/>
        <v>470672883</v>
      </c>
      <c r="BC16" s="198"/>
      <c r="BD16" s="368">
        <v>307931</v>
      </c>
      <c r="BE16" s="368">
        <v>3356520</v>
      </c>
      <c r="BF16" s="368">
        <v>0</v>
      </c>
      <c r="BG16" s="368">
        <v>3634247</v>
      </c>
      <c r="BH16" s="368">
        <v>3418552</v>
      </c>
      <c r="BI16" s="368">
        <v>839600</v>
      </c>
      <c r="BJ16" s="368">
        <v>5611420</v>
      </c>
      <c r="BK16" s="368">
        <v>5582817</v>
      </c>
      <c r="BL16" s="368">
        <v>452281</v>
      </c>
      <c r="BM16" s="368">
        <v>813299</v>
      </c>
      <c r="BN16" s="368">
        <v>86128</v>
      </c>
      <c r="BO16" s="368">
        <v>1287996</v>
      </c>
      <c r="BP16" s="368">
        <v>872347</v>
      </c>
      <c r="BQ16" s="198">
        <f t="shared" si="49"/>
        <v>26263138</v>
      </c>
      <c r="BR16" s="198"/>
      <c r="BS16" s="198">
        <f>'MINERAL VALUE DETAIL'!O10</f>
        <v>149712951</v>
      </c>
      <c r="BT16" s="198">
        <f>'MINERAL VALUE DETAIL'!N10</f>
        <v>47922237</v>
      </c>
      <c r="BU16" s="198">
        <f>'MINERAL VALUE DETAIL'!S10+'MINERAL VALUE DETAIL'!U10</f>
        <v>0</v>
      </c>
      <c r="BV16" s="198">
        <f>'MINERAL VALUE DETAIL'!T10</f>
        <v>0</v>
      </c>
      <c r="BW16" s="198">
        <f>SUM('MINERAL VALUE DETAIL'!B10:M10,'MINERAL VALUE DETAIL'!P10,'MINERAL VALUE DETAIL'!Q10,'MINERAL VALUE DETAIL'!V10)</f>
        <v>1678881</v>
      </c>
      <c r="BX16" s="231">
        <f t="shared" si="2"/>
        <v>199314069</v>
      </c>
      <c r="BY16" s="78"/>
      <c r="BZ16" s="245">
        <f t="shared" si="3"/>
        <v>225577207</v>
      </c>
      <c r="CA16" s="241">
        <f t="shared" ca="1" si="4"/>
        <v>696250090</v>
      </c>
      <c r="CB16" s="198"/>
    </row>
    <row r="17" spans="1:80" ht="18.75" customHeight="1">
      <c r="A17" s="198" t="s">
        <v>147</v>
      </c>
      <c r="B17" s="198">
        <f t="shared" ca="1" si="50"/>
        <v>108067.1269</v>
      </c>
      <c r="C17" s="198">
        <f t="shared" ca="1" si="5"/>
        <v>25645518</v>
      </c>
      <c r="D17" s="198">
        <f t="shared" ca="1" si="6"/>
        <v>101524.43999999999</v>
      </c>
      <c r="E17" s="198">
        <f t="shared" ca="1" si="7"/>
        <v>3522367</v>
      </c>
      <c r="F17" s="198">
        <f t="shared" ca="1" si="8"/>
        <v>1058255.49</v>
      </c>
      <c r="G17" s="198">
        <f t="shared" ca="1" si="9"/>
        <v>12009547</v>
      </c>
      <c r="H17" s="231">
        <f t="shared" ca="1" si="10"/>
        <v>1267847.0569</v>
      </c>
      <c r="I17" s="231">
        <f t="shared" ca="1" si="10"/>
        <v>41177432</v>
      </c>
      <c r="J17" s="198"/>
      <c r="K17" s="198">
        <f t="shared" ca="1" si="11"/>
        <v>10588932</v>
      </c>
      <c r="L17" s="198">
        <f t="shared" ca="1" si="12"/>
        <v>72021539</v>
      </c>
      <c r="M17" s="198">
        <f t="shared" ca="1" si="13"/>
        <v>1045785</v>
      </c>
      <c r="N17" s="231">
        <f t="shared" ca="1" si="14"/>
        <v>83656256</v>
      </c>
      <c r="O17" s="198"/>
      <c r="P17" s="198">
        <f t="shared" ca="1" si="15"/>
        <v>2733389</v>
      </c>
      <c r="Q17" s="198">
        <f t="shared" ca="1" si="16"/>
        <v>14167632</v>
      </c>
      <c r="R17" s="198">
        <f t="shared" ca="1" si="17"/>
        <v>10614914</v>
      </c>
      <c r="S17" s="231">
        <f t="shared" ca="1" si="0"/>
        <v>27515935</v>
      </c>
      <c r="T17" s="198"/>
      <c r="U17" s="483">
        <f t="shared" ca="1" si="18"/>
        <v>1486972</v>
      </c>
      <c r="V17" s="483">
        <f t="shared" ca="1" si="19"/>
        <v>41537</v>
      </c>
      <c r="W17" s="483">
        <f t="shared" ca="1" si="20"/>
        <v>0</v>
      </c>
      <c r="X17" s="483">
        <f t="shared" ca="1" si="21"/>
        <v>80224</v>
      </c>
      <c r="Y17" s="483">
        <f t="shared" ca="1" si="22"/>
        <v>0</v>
      </c>
      <c r="Z17" s="483">
        <f t="shared" ca="1" si="23"/>
        <v>0</v>
      </c>
      <c r="AA17" s="483">
        <f t="shared" ca="1" si="24"/>
        <v>0</v>
      </c>
      <c r="AB17" s="483">
        <f t="shared" ca="1" si="25"/>
        <v>0</v>
      </c>
      <c r="AC17" s="483">
        <f t="shared" ca="1" si="26"/>
        <v>58244</v>
      </c>
      <c r="AD17" s="483">
        <f t="shared" ca="1" si="27"/>
        <v>0</v>
      </c>
      <c r="AE17" s="483">
        <f t="shared" ca="1" si="28"/>
        <v>444565</v>
      </c>
      <c r="AF17" s="483">
        <f t="shared" ca="1" si="29"/>
        <v>465057</v>
      </c>
      <c r="AG17" s="483">
        <f t="shared" ca="1" si="30"/>
        <v>0</v>
      </c>
      <c r="AH17" s="483">
        <f t="shared" ca="1" si="31"/>
        <v>5630</v>
      </c>
      <c r="AI17" s="483">
        <f t="shared" ca="1" si="32"/>
        <v>346229</v>
      </c>
      <c r="AJ17" s="483">
        <f t="shared" ca="1" si="33"/>
        <v>0</v>
      </c>
      <c r="AK17" s="483">
        <f t="shared" ca="1" si="34"/>
        <v>0</v>
      </c>
      <c r="AL17" s="483">
        <f t="shared" ca="1" si="35"/>
        <v>3836023</v>
      </c>
      <c r="AM17" s="483">
        <f t="shared" ca="1" si="36"/>
        <v>0</v>
      </c>
      <c r="AN17" s="483">
        <f t="shared" ca="1" si="37"/>
        <v>1721</v>
      </c>
      <c r="AO17" s="483">
        <f t="shared" ca="1" si="38"/>
        <v>0</v>
      </c>
      <c r="AP17" s="483">
        <f t="shared" ca="1" si="39"/>
        <v>232404</v>
      </c>
      <c r="AQ17" s="483">
        <f t="shared" ca="1" si="40"/>
        <v>0</v>
      </c>
      <c r="AR17" s="483">
        <f t="shared" ca="1" si="41"/>
        <v>0</v>
      </c>
      <c r="AS17" s="483">
        <f t="shared" ca="1" si="42"/>
        <v>2623052</v>
      </c>
      <c r="AT17" s="483">
        <f t="shared" ca="1" si="43"/>
        <v>50277</v>
      </c>
      <c r="AU17" s="483">
        <f t="shared" ca="1" si="44"/>
        <v>0</v>
      </c>
      <c r="AV17" s="483">
        <f t="shared" ca="1" si="45"/>
        <v>1366549</v>
      </c>
      <c r="AW17" s="483">
        <f t="shared" ca="1" si="46"/>
        <v>0</v>
      </c>
      <c r="AX17" s="482">
        <f t="shared" ca="1" si="51"/>
        <v>184689</v>
      </c>
      <c r="AY17" s="482">
        <f t="shared" ca="1" si="47"/>
        <v>511172</v>
      </c>
      <c r="AZ17" s="231">
        <f t="shared" ca="1" si="48"/>
        <v>11223173</v>
      </c>
      <c r="BA17" s="198"/>
      <c r="BB17" s="231">
        <f t="shared" ca="1" si="1"/>
        <v>163572796</v>
      </c>
      <c r="BC17" s="198"/>
      <c r="BD17" s="368">
        <v>106</v>
      </c>
      <c r="BE17" s="368">
        <v>6594</v>
      </c>
      <c r="BF17" s="368">
        <v>412308</v>
      </c>
      <c r="BG17" s="368">
        <v>3580667</v>
      </c>
      <c r="BH17" s="368">
        <v>475836</v>
      </c>
      <c r="BI17" s="368">
        <v>57580</v>
      </c>
      <c r="BJ17" s="368">
        <v>71177420</v>
      </c>
      <c r="BK17" s="368">
        <v>38792001</v>
      </c>
      <c r="BL17" s="368">
        <v>402662</v>
      </c>
      <c r="BM17" s="368">
        <v>1173</v>
      </c>
      <c r="BN17" s="368">
        <v>43734</v>
      </c>
      <c r="BO17" s="368">
        <v>745357</v>
      </c>
      <c r="BP17" s="368">
        <v>221489</v>
      </c>
      <c r="BQ17" s="235">
        <f t="shared" si="49"/>
        <v>115916927</v>
      </c>
      <c r="BR17" s="198"/>
      <c r="BS17" s="198">
        <f>'MINERAL VALUE DETAIL'!O11</f>
        <v>837553</v>
      </c>
      <c r="BT17" s="198">
        <f>'MINERAL VALUE DETAIL'!N11</f>
        <v>0</v>
      </c>
      <c r="BU17" s="198">
        <f>'MINERAL VALUE DETAIL'!S11+'MINERAL VALUE DETAIL'!U11</f>
        <v>0</v>
      </c>
      <c r="BV17" s="198">
        <f>'MINERAL VALUE DETAIL'!T11</f>
        <v>0</v>
      </c>
      <c r="BW17" s="198">
        <f>SUM('MINERAL VALUE DETAIL'!B11:M11,'MINERAL VALUE DETAIL'!P11,'MINERAL VALUE DETAIL'!Q11,'MINERAL VALUE DETAIL'!V11)</f>
        <v>1344241</v>
      </c>
      <c r="BX17" s="231">
        <f t="shared" si="2"/>
        <v>2181794</v>
      </c>
      <c r="BY17" s="78"/>
      <c r="BZ17" s="245">
        <f t="shared" si="3"/>
        <v>118098721</v>
      </c>
      <c r="CA17" s="241">
        <f t="shared" ca="1" si="4"/>
        <v>281671517</v>
      </c>
      <c r="CB17" s="198"/>
    </row>
    <row r="18" spans="1:80" ht="18.75" customHeight="1">
      <c r="A18" s="198" t="s">
        <v>148</v>
      </c>
      <c r="B18" s="198">
        <f t="shared" ca="1" si="50"/>
        <v>17120.803582</v>
      </c>
      <c r="C18" s="198">
        <f t="shared" ca="1" si="5"/>
        <v>3396421</v>
      </c>
      <c r="D18" s="198">
        <f t="shared" ca="1" si="6"/>
        <v>0</v>
      </c>
      <c r="E18" s="198">
        <f t="shared" ca="1" si="7"/>
        <v>0</v>
      </c>
      <c r="F18" s="198">
        <f t="shared" ca="1" si="8"/>
        <v>369224.888217</v>
      </c>
      <c r="G18" s="198">
        <f t="shared" ca="1" si="9"/>
        <v>2594670</v>
      </c>
      <c r="H18" s="231">
        <f t="shared" ca="1" si="10"/>
        <v>386345.69179900002</v>
      </c>
      <c r="I18" s="231">
        <f t="shared" ca="1" si="10"/>
        <v>5991091</v>
      </c>
      <c r="J18" s="198"/>
      <c r="K18" s="198">
        <f t="shared" ca="1" si="11"/>
        <v>8736268</v>
      </c>
      <c r="L18" s="198">
        <f t="shared" ca="1" si="12"/>
        <v>26419024</v>
      </c>
      <c r="M18" s="198">
        <f t="shared" ca="1" si="13"/>
        <v>883370</v>
      </c>
      <c r="N18" s="231">
        <f t="shared" ca="1" si="14"/>
        <v>36038662</v>
      </c>
      <c r="O18" s="198"/>
      <c r="P18" s="198">
        <f t="shared" ca="1" si="15"/>
        <v>1380436</v>
      </c>
      <c r="Q18" s="198">
        <f t="shared" ca="1" si="16"/>
        <v>6759346</v>
      </c>
      <c r="R18" s="198">
        <f t="shared" ca="1" si="17"/>
        <v>2075531</v>
      </c>
      <c r="S18" s="231">
        <f t="shared" ca="1" si="0"/>
        <v>10215313</v>
      </c>
      <c r="T18" s="198"/>
      <c r="U18" s="483">
        <f t="shared" ca="1" si="18"/>
        <v>0</v>
      </c>
      <c r="V18" s="483">
        <f t="shared" ca="1" si="19"/>
        <v>1048191</v>
      </c>
      <c r="W18" s="483">
        <f t="shared" ca="1" si="20"/>
        <v>0</v>
      </c>
      <c r="X18" s="483">
        <f t="shared" ca="1" si="21"/>
        <v>0</v>
      </c>
      <c r="Y18" s="483">
        <f t="shared" ca="1" si="22"/>
        <v>0</v>
      </c>
      <c r="Z18" s="483">
        <f t="shared" ca="1" si="23"/>
        <v>0</v>
      </c>
      <c r="AA18" s="483">
        <f t="shared" ca="1" si="24"/>
        <v>0</v>
      </c>
      <c r="AB18" s="483">
        <f t="shared" ca="1" si="25"/>
        <v>0</v>
      </c>
      <c r="AC18" s="483">
        <f t="shared" ca="1" si="26"/>
        <v>0</v>
      </c>
      <c r="AD18" s="483">
        <f t="shared" ca="1" si="27"/>
        <v>0</v>
      </c>
      <c r="AE18" s="483">
        <f t="shared" ca="1" si="28"/>
        <v>0</v>
      </c>
      <c r="AF18" s="483">
        <f t="shared" ca="1" si="29"/>
        <v>118497</v>
      </c>
      <c r="AG18" s="483">
        <f t="shared" ca="1" si="30"/>
        <v>0</v>
      </c>
      <c r="AH18" s="483">
        <f t="shared" ca="1" si="31"/>
        <v>189840</v>
      </c>
      <c r="AI18" s="483">
        <f t="shared" ca="1" si="32"/>
        <v>0</v>
      </c>
      <c r="AJ18" s="483">
        <f t="shared" ca="1" si="33"/>
        <v>0</v>
      </c>
      <c r="AK18" s="483">
        <f t="shared" ca="1" si="34"/>
        <v>0</v>
      </c>
      <c r="AL18" s="483">
        <f t="shared" ca="1" si="35"/>
        <v>0</v>
      </c>
      <c r="AM18" s="483">
        <f t="shared" ca="1" si="36"/>
        <v>0</v>
      </c>
      <c r="AN18" s="483">
        <f t="shared" ca="1" si="37"/>
        <v>0</v>
      </c>
      <c r="AO18" s="483">
        <f t="shared" ca="1" si="38"/>
        <v>0</v>
      </c>
      <c r="AP18" s="483">
        <f t="shared" ca="1" si="39"/>
        <v>4049894</v>
      </c>
      <c r="AQ18" s="483">
        <f t="shared" ca="1" si="40"/>
        <v>0</v>
      </c>
      <c r="AR18" s="483">
        <f t="shared" ca="1" si="41"/>
        <v>0</v>
      </c>
      <c r="AS18" s="483">
        <f t="shared" ca="1" si="42"/>
        <v>1375984</v>
      </c>
      <c r="AT18" s="483">
        <f t="shared" ca="1" si="43"/>
        <v>251800</v>
      </c>
      <c r="AU18" s="483">
        <f t="shared" ca="1" si="44"/>
        <v>0</v>
      </c>
      <c r="AV18" s="483">
        <f t="shared" ca="1" si="45"/>
        <v>0</v>
      </c>
      <c r="AW18" s="483">
        <f t="shared" ca="1" si="46"/>
        <v>0</v>
      </c>
      <c r="AX18" s="482">
        <f t="shared" ca="1" si="51"/>
        <v>136002</v>
      </c>
      <c r="AY18" s="482">
        <f t="shared" ca="1" si="47"/>
        <v>78130</v>
      </c>
      <c r="AZ18" s="231">
        <f t="shared" ca="1" si="48"/>
        <v>7170208</v>
      </c>
      <c r="BA18" s="198"/>
      <c r="BB18" s="231">
        <f t="shared" ca="1" si="1"/>
        <v>59415274</v>
      </c>
      <c r="BC18" s="198"/>
      <c r="BD18" s="368">
        <v>0</v>
      </c>
      <c r="BE18" s="368">
        <v>1099897</v>
      </c>
      <c r="BF18" s="368">
        <v>0</v>
      </c>
      <c r="BG18" s="368">
        <v>960267</v>
      </c>
      <c r="BH18" s="368">
        <v>93665</v>
      </c>
      <c r="BI18" s="368">
        <v>97387</v>
      </c>
      <c r="BJ18" s="368">
        <v>6968734</v>
      </c>
      <c r="BK18" s="368">
        <v>3568258</v>
      </c>
      <c r="BL18" s="368">
        <v>93610</v>
      </c>
      <c r="BM18" s="368">
        <v>3523</v>
      </c>
      <c r="BN18" s="368">
        <v>0</v>
      </c>
      <c r="BO18" s="368">
        <v>261258</v>
      </c>
      <c r="BP18" s="368">
        <v>161756</v>
      </c>
      <c r="BQ18" s="198">
        <f t="shared" si="49"/>
        <v>13308355</v>
      </c>
      <c r="BR18" s="198"/>
      <c r="BS18" s="198">
        <f>'MINERAL VALUE DETAIL'!O12</f>
        <v>95045393</v>
      </c>
      <c r="BT18" s="198">
        <f>'MINERAL VALUE DETAIL'!N12</f>
        <v>0</v>
      </c>
      <c r="BU18" s="198">
        <f>'MINERAL VALUE DETAIL'!S12+'MINERAL VALUE DETAIL'!U12</f>
        <v>0</v>
      </c>
      <c r="BV18" s="198">
        <f>'MINERAL VALUE DETAIL'!T12</f>
        <v>0</v>
      </c>
      <c r="BW18" s="198">
        <f>SUM('MINERAL VALUE DETAIL'!B12:M12,'MINERAL VALUE DETAIL'!P12,'MINERAL VALUE DETAIL'!Q12,'MINERAL VALUE DETAIL'!V12)</f>
        <v>4277712</v>
      </c>
      <c r="BX18" s="231">
        <f t="shared" si="2"/>
        <v>99323105</v>
      </c>
      <c r="BY18" s="78"/>
      <c r="BZ18" s="245">
        <f t="shared" si="3"/>
        <v>112631460</v>
      </c>
      <c r="CA18" s="241">
        <f t="shared" ca="1" si="4"/>
        <v>172046734</v>
      </c>
      <c r="CB18" s="198"/>
    </row>
    <row r="19" spans="1:80" ht="18.75" customHeight="1">
      <c r="A19" s="198" t="s">
        <v>149</v>
      </c>
      <c r="B19" s="198">
        <f t="shared" ca="1" si="50"/>
        <v>42287.19000000001</v>
      </c>
      <c r="C19" s="198">
        <f t="shared" ca="1" si="5"/>
        <v>10840217</v>
      </c>
      <c r="D19" s="198">
        <f t="shared" ca="1" si="6"/>
        <v>2698.9</v>
      </c>
      <c r="E19" s="198">
        <f t="shared" ca="1" si="7"/>
        <v>83483</v>
      </c>
      <c r="F19" s="198">
        <f t="shared" ca="1" si="8"/>
        <v>1452803.1165619998</v>
      </c>
      <c r="G19" s="198">
        <f t="shared" ca="1" si="9"/>
        <v>14086631</v>
      </c>
      <c r="H19" s="231">
        <f t="shared" ca="1" si="10"/>
        <v>1497789.2065619999</v>
      </c>
      <c r="I19" s="231">
        <f t="shared" ca="1" si="10"/>
        <v>25010331</v>
      </c>
      <c r="J19" s="198"/>
      <c r="K19" s="198">
        <f t="shared" ca="1" si="11"/>
        <v>31255601</v>
      </c>
      <c r="L19" s="198">
        <f t="shared" ca="1" si="12"/>
        <v>76796486</v>
      </c>
      <c r="M19" s="198">
        <f t="shared" ca="1" si="13"/>
        <v>1240313</v>
      </c>
      <c r="N19" s="231">
        <f t="shared" ca="1" si="14"/>
        <v>109292400</v>
      </c>
      <c r="O19" s="198"/>
      <c r="P19" s="198">
        <f t="shared" ca="1" si="15"/>
        <v>4630604</v>
      </c>
      <c r="Q19" s="198">
        <f t="shared" ca="1" si="16"/>
        <v>16271754</v>
      </c>
      <c r="R19" s="198">
        <f t="shared" ca="1" si="17"/>
        <v>6143360</v>
      </c>
      <c r="S19" s="231">
        <f t="shared" ca="1" si="0"/>
        <v>27045718</v>
      </c>
      <c r="T19" s="198"/>
      <c r="U19" s="483">
        <f t="shared" ca="1" si="18"/>
        <v>690</v>
      </c>
      <c r="V19" s="483">
        <f t="shared" ca="1" si="19"/>
        <v>13225</v>
      </c>
      <c r="W19" s="483">
        <f t="shared" ca="1" si="20"/>
        <v>0</v>
      </c>
      <c r="X19" s="483">
        <f t="shared" ca="1" si="21"/>
        <v>225330</v>
      </c>
      <c r="Y19" s="483">
        <f t="shared" ca="1" si="22"/>
        <v>8673</v>
      </c>
      <c r="Z19" s="483">
        <f t="shared" ca="1" si="23"/>
        <v>0</v>
      </c>
      <c r="AA19" s="483">
        <f t="shared" ca="1" si="24"/>
        <v>196</v>
      </c>
      <c r="AB19" s="483">
        <f t="shared" ca="1" si="25"/>
        <v>0</v>
      </c>
      <c r="AC19" s="483">
        <f t="shared" ca="1" si="26"/>
        <v>0</v>
      </c>
      <c r="AD19" s="483">
        <f t="shared" ca="1" si="27"/>
        <v>0</v>
      </c>
      <c r="AE19" s="483">
        <f t="shared" ca="1" si="28"/>
        <v>0</v>
      </c>
      <c r="AF19" s="483">
        <f t="shared" ca="1" si="29"/>
        <v>39958</v>
      </c>
      <c r="AG19" s="483">
        <f t="shared" ca="1" si="30"/>
        <v>54153</v>
      </c>
      <c r="AH19" s="483">
        <f t="shared" ca="1" si="31"/>
        <v>60098</v>
      </c>
      <c r="AI19" s="483">
        <f t="shared" ca="1" si="32"/>
        <v>226601</v>
      </c>
      <c r="AJ19" s="483">
        <f t="shared" ca="1" si="33"/>
        <v>33</v>
      </c>
      <c r="AK19" s="483">
        <f t="shared" ca="1" si="34"/>
        <v>0</v>
      </c>
      <c r="AL19" s="483">
        <f t="shared" ca="1" si="35"/>
        <v>282</v>
      </c>
      <c r="AM19" s="483">
        <f t="shared" ca="1" si="36"/>
        <v>0</v>
      </c>
      <c r="AN19" s="483">
        <f t="shared" ca="1" si="37"/>
        <v>0</v>
      </c>
      <c r="AO19" s="483">
        <f t="shared" ca="1" si="38"/>
        <v>5895</v>
      </c>
      <c r="AP19" s="483">
        <f t="shared" ca="1" si="39"/>
        <v>39812547</v>
      </c>
      <c r="AQ19" s="483">
        <f t="shared" ca="1" si="40"/>
        <v>101</v>
      </c>
      <c r="AR19" s="483">
        <f t="shared" ca="1" si="41"/>
        <v>221</v>
      </c>
      <c r="AS19" s="483">
        <f t="shared" ca="1" si="42"/>
        <v>621201</v>
      </c>
      <c r="AT19" s="483">
        <f t="shared" ca="1" si="43"/>
        <v>222656</v>
      </c>
      <c r="AU19" s="483">
        <f t="shared" ca="1" si="44"/>
        <v>0</v>
      </c>
      <c r="AV19" s="483">
        <f t="shared" ca="1" si="45"/>
        <v>0</v>
      </c>
      <c r="AW19" s="483">
        <f t="shared" ca="1" si="46"/>
        <v>0</v>
      </c>
      <c r="AX19" s="482">
        <f t="shared" ca="1" si="51"/>
        <v>0</v>
      </c>
      <c r="AY19" s="482">
        <f t="shared" ca="1" si="47"/>
        <v>663918.46</v>
      </c>
      <c r="AZ19" s="231">
        <f t="shared" ca="1" si="48"/>
        <v>41291860</v>
      </c>
      <c r="BA19" s="198"/>
      <c r="BB19" s="231">
        <f t="shared" ca="1" si="1"/>
        <v>202640309</v>
      </c>
      <c r="BC19" s="198"/>
      <c r="BD19" s="368">
        <v>166</v>
      </c>
      <c r="BE19" s="368">
        <v>1552947</v>
      </c>
      <c r="BF19" s="368">
        <v>0</v>
      </c>
      <c r="BG19" s="368">
        <v>1055262</v>
      </c>
      <c r="BH19" s="368">
        <v>103059</v>
      </c>
      <c r="BI19" s="368">
        <v>197699</v>
      </c>
      <c r="BJ19" s="368">
        <v>4198329</v>
      </c>
      <c r="BK19" s="368">
        <v>0</v>
      </c>
      <c r="BL19" s="368">
        <v>287541</v>
      </c>
      <c r="BM19" s="368">
        <v>187221</v>
      </c>
      <c r="BN19" s="368">
        <v>6830</v>
      </c>
      <c r="BO19" s="368">
        <v>222425</v>
      </c>
      <c r="BP19" s="368">
        <v>234670</v>
      </c>
      <c r="BQ19" s="198">
        <f t="shared" si="49"/>
        <v>8046149</v>
      </c>
      <c r="BR19" s="198"/>
      <c r="BS19" s="198">
        <f>'MINERAL VALUE DETAIL'!O13</f>
        <v>160542988</v>
      </c>
      <c r="BT19" s="198">
        <f>'MINERAL VALUE DETAIL'!N13</f>
        <v>47646746</v>
      </c>
      <c r="BU19" s="198">
        <f>'MINERAL VALUE DETAIL'!S13+'MINERAL VALUE DETAIL'!U13</f>
        <v>0</v>
      </c>
      <c r="BV19" s="198">
        <f>'MINERAL VALUE DETAIL'!T13</f>
        <v>0</v>
      </c>
      <c r="BW19" s="198">
        <f>SUM('MINERAL VALUE DETAIL'!B13:M13,'MINERAL VALUE DETAIL'!P13,'MINERAL VALUE DETAIL'!Q13,'MINERAL VALUE DETAIL'!V13)</f>
        <v>4669823</v>
      </c>
      <c r="BX19" s="231">
        <f t="shared" si="2"/>
        <v>212859557</v>
      </c>
      <c r="BY19" s="78"/>
      <c r="BZ19" s="245">
        <f t="shared" si="3"/>
        <v>220905706</v>
      </c>
      <c r="CA19" s="241">
        <f t="shared" ca="1" si="4"/>
        <v>423546015</v>
      </c>
      <c r="CB19" s="198"/>
    </row>
    <row r="20" spans="1:80" ht="18.75" customHeight="1">
      <c r="A20" s="198" t="s">
        <v>150</v>
      </c>
      <c r="B20" s="198">
        <f t="shared" ca="1" si="50"/>
        <v>37893.1</v>
      </c>
      <c r="C20" s="198">
        <f t="shared" ca="1" si="5"/>
        <v>9120978</v>
      </c>
      <c r="D20" s="198">
        <f t="shared" ca="1" si="6"/>
        <v>224666.73699999999</v>
      </c>
      <c r="E20" s="198">
        <f t="shared" ca="1" si="7"/>
        <v>8245175</v>
      </c>
      <c r="F20" s="198">
        <f t="shared" ca="1" si="8"/>
        <v>1088232.635616</v>
      </c>
      <c r="G20" s="198">
        <f t="shared" ca="1" si="9"/>
        <v>12349001</v>
      </c>
      <c r="H20" s="231">
        <f t="shared" ca="1" si="10"/>
        <v>1350792.4726160001</v>
      </c>
      <c r="I20" s="231">
        <f t="shared" ca="1" si="10"/>
        <v>29715154</v>
      </c>
      <c r="J20" s="198"/>
      <c r="K20" s="198">
        <f t="shared" ca="1" si="11"/>
        <v>152599210</v>
      </c>
      <c r="L20" s="198">
        <f t="shared" ca="1" si="12"/>
        <v>754866645</v>
      </c>
      <c r="M20" s="198">
        <f t="shared" ca="1" si="13"/>
        <v>5777180</v>
      </c>
      <c r="N20" s="231">
        <f t="shared" ca="1" si="14"/>
        <v>913243035</v>
      </c>
      <c r="O20" s="198"/>
      <c r="P20" s="198">
        <f t="shared" ca="1" si="15"/>
        <v>58575705</v>
      </c>
      <c r="Q20" s="198">
        <f t="shared" ca="1" si="16"/>
        <v>247256271</v>
      </c>
      <c r="R20" s="198">
        <f t="shared" ca="1" si="17"/>
        <v>220278335</v>
      </c>
      <c r="S20" s="231">
        <f t="shared" ca="1" si="0"/>
        <v>526110311</v>
      </c>
      <c r="T20" s="198"/>
      <c r="U20" s="483">
        <f t="shared" ca="1" si="18"/>
        <v>229540</v>
      </c>
      <c r="V20" s="483">
        <f t="shared" ca="1" si="19"/>
        <v>732597</v>
      </c>
      <c r="W20" s="483">
        <f t="shared" ca="1" si="20"/>
        <v>0</v>
      </c>
      <c r="X20" s="483">
        <f t="shared" ca="1" si="21"/>
        <v>0</v>
      </c>
      <c r="Y20" s="483">
        <f t="shared" ca="1" si="22"/>
        <v>575</v>
      </c>
      <c r="Z20" s="483">
        <f t="shared" ca="1" si="23"/>
        <v>0</v>
      </c>
      <c r="AA20" s="483">
        <f t="shared" ca="1" si="24"/>
        <v>1052375</v>
      </c>
      <c r="AB20" s="483">
        <f t="shared" ca="1" si="25"/>
        <v>0</v>
      </c>
      <c r="AC20" s="483">
        <f t="shared" ca="1" si="26"/>
        <v>1616855</v>
      </c>
      <c r="AD20" s="483">
        <f t="shared" ca="1" si="27"/>
        <v>24304819</v>
      </c>
      <c r="AE20" s="483">
        <f t="shared" ca="1" si="28"/>
        <v>423194</v>
      </c>
      <c r="AF20" s="483">
        <f t="shared" ca="1" si="29"/>
        <v>2948097</v>
      </c>
      <c r="AG20" s="483">
        <f t="shared" ca="1" si="30"/>
        <v>464417</v>
      </c>
      <c r="AH20" s="483">
        <f t="shared" ca="1" si="31"/>
        <v>12222450</v>
      </c>
      <c r="AI20" s="483">
        <f t="shared" ca="1" si="32"/>
        <v>58989</v>
      </c>
      <c r="AJ20" s="483">
        <f t="shared" ca="1" si="33"/>
        <v>343875</v>
      </c>
      <c r="AK20" s="483">
        <f t="shared" ca="1" si="34"/>
        <v>5338528</v>
      </c>
      <c r="AL20" s="483">
        <f t="shared" ca="1" si="35"/>
        <v>3991095</v>
      </c>
      <c r="AM20" s="483">
        <f t="shared" ca="1" si="36"/>
        <v>650694</v>
      </c>
      <c r="AN20" s="483">
        <f t="shared" ca="1" si="37"/>
        <v>52653</v>
      </c>
      <c r="AO20" s="483">
        <f t="shared" ca="1" si="38"/>
        <v>113860</v>
      </c>
      <c r="AP20" s="483">
        <f t="shared" ca="1" si="39"/>
        <v>29859197</v>
      </c>
      <c r="AQ20" s="483">
        <f t="shared" ca="1" si="40"/>
        <v>0</v>
      </c>
      <c r="AR20" s="483">
        <f t="shared" ca="1" si="41"/>
        <v>0</v>
      </c>
      <c r="AS20" s="483">
        <f t="shared" ca="1" si="42"/>
        <v>3602405</v>
      </c>
      <c r="AT20" s="483">
        <f t="shared" ca="1" si="43"/>
        <v>64839450</v>
      </c>
      <c r="AU20" s="483">
        <f t="shared" ca="1" si="44"/>
        <v>1927290</v>
      </c>
      <c r="AV20" s="483">
        <f t="shared" ca="1" si="45"/>
        <v>14505758</v>
      </c>
      <c r="AW20" s="483">
        <f t="shared" ca="1" si="46"/>
        <v>60349630</v>
      </c>
      <c r="AX20" s="482">
        <f t="shared" ca="1" si="51"/>
        <v>1268467</v>
      </c>
      <c r="AY20" s="482">
        <f t="shared" ca="1" si="47"/>
        <v>13652222</v>
      </c>
      <c r="AZ20" s="231">
        <f t="shared" ca="1" si="48"/>
        <v>230896810</v>
      </c>
      <c r="BA20" s="198"/>
      <c r="BB20" s="231">
        <f t="shared" ca="1" si="1"/>
        <v>1699965310</v>
      </c>
      <c r="BC20" s="198"/>
      <c r="BD20" s="368">
        <v>334820</v>
      </c>
      <c r="BE20" s="368">
        <v>49417728</v>
      </c>
      <c r="BF20" s="368">
        <v>75646</v>
      </c>
      <c r="BG20" s="368">
        <v>10326050</v>
      </c>
      <c r="BH20" s="368">
        <v>6688981</v>
      </c>
      <c r="BI20" s="368">
        <v>3035444</v>
      </c>
      <c r="BJ20" s="368">
        <v>46479582</v>
      </c>
      <c r="BK20" s="368">
        <v>51174057</v>
      </c>
      <c r="BL20" s="368">
        <v>1276515</v>
      </c>
      <c r="BM20" s="368">
        <v>1893944</v>
      </c>
      <c r="BN20" s="368">
        <v>1967530</v>
      </c>
      <c r="BO20" s="368">
        <v>1275011</v>
      </c>
      <c r="BP20" s="368">
        <v>4594035</v>
      </c>
      <c r="BQ20" s="198">
        <f t="shared" si="49"/>
        <v>178539343</v>
      </c>
      <c r="BR20" s="198"/>
      <c r="BS20" s="198">
        <f>'MINERAL VALUE DETAIL'!O14</f>
        <v>785767272</v>
      </c>
      <c r="BT20" s="198">
        <f>'MINERAL VALUE DETAIL'!N14</f>
        <v>35570592</v>
      </c>
      <c r="BU20" s="198">
        <f>'MINERAL VALUE DETAIL'!S14+'MINERAL VALUE DETAIL'!U14</f>
        <v>0</v>
      </c>
      <c r="BV20" s="198">
        <f>'MINERAL VALUE DETAIL'!T14</f>
        <v>0</v>
      </c>
      <c r="BW20" s="198">
        <f>SUM('MINERAL VALUE DETAIL'!B14:M14,'MINERAL VALUE DETAIL'!P14,'MINERAL VALUE DETAIL'!Q14,'MINERAL VALUE DETAIL'!V14)</f>
        <v>10854595</v>
      </c>
      <c r="BX20" s="231">
        <f t="shared" si="2"/>
        <v>832192459</v>
      </c>
      <c r="BY20" s="78"/>
      <c r="BZ20" s="245">
        <f t="shared" si="3"/>
        <v>1010731802</v>
      </c>
      <c r="CA20" s="241">
        <f t="shared" ca="1" si="4"/>
        <v>2710697112</v>
      </c>
      <c r="CB20" s="198"/>
    </row>
    <row r="21" spans="1:80" ht="18.75" customHeight="1">
      <c r="A21" s="198" t="s">
        <v>151</v>
      </c>
      <c r="B21" s="198">
        <f t="shared" ca="1" si="50"/>
        <v>74972.745160000006</v>
      </c>
      <c r="C21" s="198">
        <f t="shared" ca="1" si="5"/>
        <v>12287354</v>
      </c>
      <c r="D21" s="198">
        <f t="shared" ca="1" si="6"/>
        <v>18738.449949999998</v>
      </c>
      <c r="E21" s="198">
        <f t="shared" ca="1" si="7"/>
        <v>695766</v>
      </c>
      <c r="F21" s="198">
        <f t="shared" ca="1" si="8"/>
        <v>394330.91659999994</v>
      </c>
      <c r="G21" s="198">
        <f t="shared" ca="1" si="9"/>
        <v>3264845</v>
      </c>
      <c r="H21" s="231">
        <f t="shared" ca="1" si="10"/>
        <v>488042.11170999997</v>
      </c>
      <c r="I21" s="231">
        <f t="shared" ca="1" si="10"/>
        <v>16247965</v>
      </c>
      <c r="J21" s="198"/>
      <c r="K21" s="198">
        <f t="shared" ca="1" si="11"/>
        <v>120558784</v>
      </c>
      <c r="L21" s="198">
        <f t="shared" ca="1" si="12"/>
        <v>296802316</v>
      </c>
      <c r="M21" s="198">
        <f t="shared" ca="1" si="13"/>
        <v>3413218</v>
      </c>
      <c r="N21" s="231">
        <f t="shared" ca="1" si="14"/>
        <v>420774318</v>
      </c>
      <c r="O21" s="198"/>
      <c r="P21" s="198">
        <f t="shared" ca="1" si="15"/>
        <v>14569947</v>
      </c>
      <c r="Q21" s="198">
        <f t="shared" ca="1" si="16"/>
        <v>30469548</v>
      </c>
      <c r="R21" s="198">
        <f t="shared" ca="1" si="17"/>
        <v>7148161</v>
      </c>
      <c r="S21" s="231">
        <f t="shared" ca="1" si="0"/>
        <v>52187656</v>
      </c>
      <c r="T21" s="198"/>
      <c r="U21" s="483">
        <f t="shared" ca="1" si="18"/>
        <v>0</v>
      </c>
      <c r="V21" s="483">
        <f t="shared" ca="1" si="19"/>
        <v>624442</v>
      </c>
      <c r="W21" s="483">
        <f t="shared" ca="1" si="20"/>
        <v>0</v>
      </c>
      <c r="X21" s="483">
        <f t="shared" ca="1" si="21"/>
        <v>0</v>
      </c>
      <c r="Y21" s="483">
        <f t="shared" ca="1" si="22"/>
        <v>0</v>
      </c>
      <c r="Z21" s="483">
        <f t="shared" ca="1" si="23"/>
        <v>0</v>
      </c>
      <c r="AA21" s="483">
        <f t="shared" ca="1" si="24"/>
        <v>19253</v>
      </c>
      <c r="AB21" s="483">
        <f t="shared" ca="1" si="25"/>
        <v>0</v>
      </c>
      <c r="AC21" s="483">
        <f t="shared" ca="1" si="26"/>
        <v>0</v>
      </c>
      <c r="AD21" s="483">
        <f t="shared" ca="1" si="27"/>
        <v>1500246</v>
      </c>
      <c r="AE21" s="483">
        <f t="shared" ca="1" si="28"/>
        <v>91453</v>
      </c>
      <c r="AF21" s="483">
        <f t="shared" ca="1" si="29"/>
        <v>147481</v>
      </c>
      <c r="AG21" s="483">
        <f t="shared" ca="1" si="30"/>
        <v>0</v>
      </c>
      <c r="AH21" s="483">
        <f t="shared" ca="1" si="31"/>
        <v>80121</v>
      </c>
      <c r="AI21" s="483">
        <f t="shared" ca="1" si="32"/>
        <v>357468</v>
      </c>
      <c r="AJ21" s="483">
        <f t="shared" ca="1" si="33"/>
        <v>0</v>
      </c>
      <c r="AK21" s="483">
        <f t="shared" ca="1" si="34"/>
        <v>0</v>
      </c>
      <c r="AL21" s="483">
        <f t="shared" ca="1" si="35"/>
        <v>182484</v>
      </c>
      <c r="AM21" s="483">
        <f t="shared" ca="1" si="36"/>
        <v>270005</v>
      </c>
      <c r="AN21" s="483">
        <f t="shared" ca="1" si="37"/>
        <v>0</v>
      </c>
      <c r="AO21" s="483">
        <f t="shared" ca="1" si="38"/>
        <v>0</v>
      </c>
      <c r="AP21" s="483">
        <f t="shared" ca="1" si="39"/>
        <v>133628397</v>
      </c>
      <c r="AQ21" s="483">
        <f t="shared" ca="1" si="40"/>
        <v>5993708</v>
      </c>
      <c r="AR21" s="483">
        <f t="shared" ca="1" si="41"/>
        <v>0</v>
      </c>
      <c r="AS21" s="483">
        <f t="shared" ca="1" si="42"/>
        <v>197067</v>
      </c>
      <c r="AT21" s="483">
        <f t="shared" ca="1" si="43"/>
        <v>26699131</v>
      </c>
      <c r="AU21" s="483">
        <f t="shared" ca="1" si="44"/>
        <v>0</v>
      </c>
      <c r="AV21" s="483">
        <f t="shared" ca="1" si="45"/>
        <v>0</v>
      </c>
      <c r="AW21" s="483">
        <f t="shared" ca="1" si="46"/>
        <v>0</v>
      </c>
      <c r="AX21" s="482">
        <f ca="1">INDIRECT("'"&amp;INDEX($A21,FALSE)&amp;" Value'!F85")</f>
        <v>747732</v>
      </c>
      <c r="AY21" s="482">
        <f t="shared" ca="1" si="47"/>
        <v>27273822</v>
      </c>
      <c r="AZ21" s="231">
        <f t="shared" ca="1" si="48"/>
        <v>170538988</v>
      </c>
      <c r="BA21" s="198"/>
      <c r="BB21" s="231">
        <f t="shared" ca="1" si="1"/>
        <v>659748927</v>
      </c>
      <c r="BC21" s="198"/>
      <c r="BD21" s="368">
        <v>332</v>
      </c>
      <c r="BE21" s="368">
        <v>20668390</v>
      </c>
      <c r="BF21" s="368">
        <v>0</v>
      </c>
      <c r="BG21" s="368">
        <v>4832400</v>
      </c>
      <c r="BH21" s="368">
        <v>956420</v>
      </c>
      <c r="BI21" s="368">
        <v>24687519</v>
      </c>
      <c r="BJ21" s="368">
        <v>1987738</v>
      </c>
      <c r="BK21" s="368">
        <v>18505293</v>
      </c>
      <c r="BL21" s="368">
        <v>479140</v>
      </c>
      <c r="BM21" s="368">
        <v>557021</v>
      </c>
      <c r="BN21" s="368">
        <v>125449</v>
      </c>
      <c r="BO21" s="368">
        <v>2288195</v>
      </c>
      <c r="BP21" s="368">
        <v>11455</v>
      </c>
      <c r="BQ21" s="198">
        <f t="shared" si="49"/>
        <v>75099352</v>
      </c>
      <c r="BR21" s="198"/>
      <c r="BS21" s="198">
        <f>'MINERAL VALUE DETAIL'!O15</f>
        <v>9506686</v>
      </c>
      <c r="BT21" s="198">
        <f>'MINERAL VALUE DETAIL'!N15</f>
        <v>58593693</v>
      </c>
      <c r="BU21" s="198">
        <f>'MINERAL VALUE DETAIL'!S15+'MINERAL VALUE DETAIL'!U15</f>
        <v>99819973</v>
      </c>
      <c r="BV21" s="198">
        <f>'MINERAL VALUE DETAIL'!T15</f>
        <v>0</v>
      </c>
      <c r="BW21" s="198">
        <f>SUM('MINERAL VALUE DETAIL'!B15:M15,'MINERAL VALUE DETAIL'!P15,'MINERAL VALUE DETAIL'!Q15,'MINERAL VALUE DETAIL'!V15)</f>
        <v>1950040</v>
      </c>
      <c r="BX21" s="231">
        <f t="shared" si="2"/>
        <v>169870392</v>
      </c>
      <c r="BY21" s="78"/>
      <c r="BZ21" s="245">
        <f t="shared" si="3"/>
        <v>244969744</v>
      </c>
      <c r="CA21" s="241">
        <f t="shared" ca="1" si="4"/>
        <v>904718671</v>
      </c>
      <c r="CB21" s="198"/>
    </row>
    <row r="22" spans="1:80" ht="18.75" customHeight="1">
      <c r="A22" s="198" t="s">
        <v>152</v>
      </c>
      <c r="B22" s="198">
        <f t="shared" ca="1" si="50"/>
        <v>19403.810000000001</v>
      </c>
      <c r="C22" s="198">
        <f t="shared" ca="1" si="5"/>
        <v>3294220</v>
      </c>
      <c r="D22" s="198">
        <f t="shared" ca="1" si="6"/>
        <v>529.12</v>
      </c>
      <c r="E22" s="198">
        <f t="shared" ca="1" si="7"/>
        <v>21040</v>
      </c>
      <c r="F22" s="198">
        <f t="shared" ca="1" si="8"/>
        <v>1271969.6500000001</v>
      </c>
      <c r="G22" s="198">
        <f t="shared" ca="1" si="9"/>
        <v>9506738</v>
      </c>
      <c r="H22" s="231">
        <f t="shared" ca="1" si="10"/>
        <v>1291902.58</v>
      </c>
      <c r="I22" s="231">
        <f t="shared" ca="1" si="10"/>
        <v>12821998</v>
      </c>
      <c r="J22" s="198"/>
      <c r="K22" s="198">
        <f t="shared" ca="1" si="11"/>
        <v>132737191</v>
      </c>
      <c r="L22" s="198">
        <f t="shared" ca="1" si="12"/>
        <v>449785222</v>
      </c>
      <c r="M22" s="198">
        <f t="shared" ca="1" si="13"/>
        <v>4913313</v>
      </c>
      <c r="N22" s="231">
        <f t="shared" ca="1" si="14"/>
        <v>587435726</v>
      </c>
      <c r="O22" s="198"/>
      <c r="P22" s="198">
        <f t="shared" ca="1" si="15"/>
        <v>51625937</v>
      </c>
      <c r="Q22" s="198">
        <f t="shared" ca="1" si="16"/>
        <v>227427338</v>
      </c>
      <c r="R22" s="198">
        <f t="shared" ca="1" si="17"/>
        <v>47459377</v>
      </c>
      <c r="S22" s="231">
        <f t="shared" ca="1" si="0"/>
        <v>326512652</v>
      </c>
      <c r="T22" s="198"/>
      <c r="U22" s="483">
        <f t="shared" ca="1" si="18"/>
        <v>210860</v>
      </c>
      <c r="V22" s="483">
        <f t="shared" ca="1" si="19"/>
        <v>33469</v>
      </c>
      <c r="W22" s="483">
        <f t="shared" ca="1" si="20"/>
        <v>0</v>
      </c>
      <c r="X22" s="483">
        <f t="shared" ca="1" si="21"/>
        <v>0</v>
      </c>
      <c r="Y22" s="483">
        <f t="shared" ca="1" si="22"/>
        <v>98744</v>
      </c>
      <c r="Z22" s="483">
        <f t="shared" ca="1" si="23"/>
        <v>0</v>
      </c>
      <c r="AA22" s="483">
        <f t="shared" ca="1" si="24"/>
        <v>257888</v>
      </c>
      <c r="AB22" s="483">
        <f t="shared" ca="1" si="25"/>
        <v>0</v>
      </c>
      <c r="AC22" s="483">
        <f t="shared" ca="1" si="26"/>
        <v>837373</v>
      </c>
      <c r="AD22" s="483">
        <f t="shared" ca="1" si="27"/>
        <v>1161924</v>
      </c>
      <c r="AE22" s="483">
        <f t="shared" ca="1" si="28"/>
        <v>1642367</v>
      </c>
      <c r="AF22" s="483">
        <f t="shared" ca="1" si="29"/>
        <v>1621466</v>
      </c>
      <c r="AG22" s="483">
        <f t="shared" ca="1" si="30"/>
        <v>1550221</v>
      </c>
      <c r="AH22" s="483">
        <f t="shared" ca="1" si="31"/>
        <v>8237462</v>
      </c>
      <c r="AI22" s="483">
        <f t="shared" ca="1" si="32"/>
        <v>7094724</v>
      </c>
      <c r="AJ22" s="483">
        <f t="shared" ca="1" si="33"/>
        <v>0</v>
      </c>
      <c r="AK22" s="483">
        <f t="shared" ca="1" si="34"/>
        <v>0</v>
      </c>
      <c r="AL22" s="483">
        <f t="shared" ca="1" si="35"/>
        <v>344439</v>
      </c>
      <c r="AM22" s="483">
        <f t="shared" ca="1" si="36"/>
        <v>50288</v>
      </c>
      <c r="AN22" s="483">
        <f t="shared" ca="1" si="37"/>
        <v>0</v>
      </c>
      <c r="AO22" s="483">
        <f t="shared" ca="1" si="38"/>
        <v>0</v>
      </c>
      <c r="AP22" s="483">
        <f t="shared" ca="1" si="39"/>
        <v>45815410</v>
      </c>
      <c r="AQ22" s="483">
        <f t="shared" ca="1" si="40"/>
        <v>0</v>
      </c>
      <c r="AR22" s="483">
        <f t="shared" ca="1" si="41"/>
        <v>0</v>
      </c>
      <c r="AS22" s="483">
        <f t="shared" ca="1" si="42"/>
        <v>3500554</v>
      </c>
      <c r="AT22" s="483">
        <f t="shared" ca="1" si="43"/>
        <v>29961904</v>
      </c>
      <c r="AU22" s="483">
        <f t="shared" ca="1" si="44"/>
        <v>24117</v>
      </c>
      <c r="AV22" s="483">
        <f t="shared" ca="1" si="45"/>
        <v>174402</v>
      </c>
      <c r="AW22" s="483">
        <f t="shared" ca="1" si="46"/>
        <v>23734418</v>
      </c>
      <c r="AX22" s="482">
        <f ca="1">INDIRECT("'"&amp;INDEX($A22,FALSE)&amp;" Value'!F85")</f>
        <v>578938</v>
      </c>
      <c r="AY22" s="482">
        <f t="shared" ca="1" si="47"/>
        <v>1630793.1500000001</v>
      </c>
      <c r="AZ22" s="231">
        <f t="shared" ca="1" si="48"/>
        <v>126930968</v>
      </c>
      <c r="BA22" s="198"/>
      <c r="BB22" s="231">
        <f t="shared" ca="1" si="1"/>
        <v>1053701344</v>
      </c>
      <c r="BC22" s="198"/>
      <c r="BD22" s="368">
        <v>2108692</v>
      </c>
      <c r="BE22" s="368">
        <v>12877209</v>
      </c>
      <c r="BF22" s="368">
        <v>0</v>
      </c>
      <c r="BG22" s="368">
        <v>474658</v>
      </c>
      <c r="BH22" s="368">
        <v>4466903</v>
      </c>
      <c r="BI22" s="368">
        <v>793825</v>
      </c>
      <c r="BJ22" s="368">
        <v>37872293</v>
      </c>
      <c r="BK22" s="368">
        <v>9867292</v>
      </c>
      <c r="BL22" s="368">
        <v>909122</v>
      </c>
      <c r="BM22" s="368">
        <v>1992559</v>
      </c>
      <c r="BN22" s="368">
        <v>669046</v>
      </c>
      <c r="BO22" s="368">
        <v>508829</v>
      </c>
      <c r="BP22" s="368">
        <v>2704420</v>
      </c>
      <c r="BQ22" s="198">
        <f t="shared" si="49"/>
        <v>75244848</v>
      </c>
      <c r="BR22" s="198"/>
      <c r="BS22" s="198">
        <f>'MINERAL VALUE DETAIL'!O16</f>
        <v>274131198</v>
      </c>
      <c r="BT22" s="198">
        <f>'MINERAL VALUE DETAIL'!N16</f>
        <v>12074458</v>
      </c>
      <c r="BU22" s="198">
        <f>'MINERAL VALUE DETAIL'!S16+'MINERAL VALUE DETAIL'!U16</f>
        <v>0</v>
      </c>
      <c r="BV22" s="198">
        <f>'MINERAL VALUE DETAIL'!T16</f>
        <v>0</v>
      </c>
      <c r="BW22" s="198">
        <f>SUM('MINERAL VALUE DETAIL'!B16:M16,'MINERAL VALUE DETAIL'!P16,'MINERAL VALUE DETAIL'!Q16,'MINERAL VALUE DETAIL'!V16)</f>
        <v>9156404</v>
      </c>
      <c r="BX22" s="231">
        <f t="shared" si="2"/>
        <v>295362060</v>
      </c>
      <c r="BY22" s="78"/>
      <c r="BZ22" s="245">
        <f t="shared" si="3"/>
        <v>370606908</v>
      </c>
      <c r="CA22" s="241">
        <f t="shared" ca="1" si="4"/>
        <v>1424308252</v>
      </c>
      <c r="CB22" s="198"/>
    </row>
    <row r="23" spans="1:80" ht="18.75" customHeight="1">
      <c r="A23" s="198" t="s">
        <v>153</v>
      </c>
      <c r="B23" s="198">
        <f t="shared" ca="1" si="50"/>
        <v>14142.350000000002</v>
      </c>
      <c r="C23" s="198">
        <f t="shared" ca="1" si="5"/>
        <v>3166401</v>
      </c>
      <c r="D23" s="198">
        <f t="shared" ca="1" si="6"/>
        <v>27327.998</v>
      </c>
      <c r="E23" s="198">
        <f t="shared" ca="1" si="7"/>
        <v>958350</v>
      </c>
      <c r="F23" s="198">
        <f t="shared" ca="1" si="8"/>
        <v>1323430.332747</v>
      </c>
      <c r="G23" s="198">
        <f t="shared" ca="1" si="9"/>
        <v>10735693</v>
      </c>
      <c r="H23" s="231">
        <f t="shared" ca="1" si="10"/>
        <v>1364900.680747</v>
      </c>
      <c r="I23" s="231">
        <f t="shared" ca="1" si="10"/>
        <v>14860444</v>
      </c>
      <c r="J23" s="198"/>
      <c r="K23" s="198">
        <f t="shared" ca="1" si="11"/>
        <v>2376753</v>
      </c>
      <c r="L23" s="198">
        <f t="shared" ca="1" si="12"/>
        <v>11002000</v>
      </c>
      <c r="M23" s="198">
        <f t="shared" ca="1" si="13"/>
        <v>265142</v>
      </c>
      <c r="N23" s="231">
        <f t="shared" ca="1" si="14"/>
        <v>13643895</v>
      </c>
      <c r="O23" s="198"/>
      <c r="P23" s="198">
        <f t="shared" ca="1" si="15"/>
        <v>451323</v>
      </c>
      <c r="Q23" s="198">
        <f t="shared" ca="1" si="16"/>
        <v>2851966</v>
      </c>
      <c r="R23" s="198">
        <f t="shared" ca="1" si="17"/>
        <v>1907724</v>
      </c>
      <c r="S23" s="231">
        <f t="shared" ca="1" si="0"/>
        <v>5211013</v>
      </c>
      <c r="T23" s="198"/>
      <c r="U23" s="483">
        <f t="shared" ca="1" si="18"/>
        <v>0</v>
      </c>
      <c r="V23" s="483">
        <f t="shared" ca="1" si="19"/>
        <v>0</v>
      </c>
      <c r="W23" s="483">
        <f t="shared" ca="1" si="20"/>
        <v>0</v>
      </c>
      <c r="X23" s="483">
        <f t="shared" ca="1" si="21"/>
        <v>0</v>
      </c>
      <c r="Y23" s="483">
        <f t="shared" ca="1" si="22"/>
        <v>0</v>
      </c>
      <c r="Z23" s="483">
        <f t="shared" ca="1" si="23"/>
        <v>0</v>
      </c>
      <c r="AA23" s="483">
        <f t="shared" ca="1" si="24"/>
        <v>0</v>
      </c>
      <c r="AB23" s="483">
        <f t="shared" ca="1" si="25"/>
        <v>0</v>
      </c>
      <c r="AC23" s="483">
        <f t="shared" ca="1" si="26"/>
        <v>0</v>
      </c>
      <c r="AD23" s="483">
        <f t="shared" ca="1" si="27"/>
        <v>0</v>
      </c>
      <c r="AE23" s="483">
        <f t="shared" ca="1" si="28"/>
        <v>74467</v>
      </c>
      <c r="AF23" s="483">
        <f t="shared" ca="1" si="29"/>
        <v>0</v>
      </c>
      <c r="AG23" s="483">
        <f t="shared" ca="1" si="30"/>
        <v>0</v>
      </c>
      <c r="AH23" s="483">
        <f t="shared" ca="1" si="31"/>
        <v>13659</v>
      </c>
      <c r="AI23" s="483">
        <f t="shared" ca="1" si="32"/>
        <v>0</v>
      </c>
      <c r="AJ23" s="483">
        <f t="shared" ca="1" si="33"/>
        <v>40252</v>
      </c>
      <c r="AK23" s="483">
        <f t="shared" ca="1" si="34"/>
        <v>827</v>
      </c>
      <c r="AL23" s="483">
        <f t="shared" ca="1" si="35"/>
        <v>117259</v>
      </c>
      <c r="AM23" s="483">
        <f t="shared" ca="1" si="36"/>
        <v>0</v>
      </c>
      <c r="AN23" s="483">
        <f t="shared" ca="1" si="37"/>
        <v>0</v>
      </c>
      <c r="AO23" s="483">
        <f t="shared" ca="1" si="38"/>
        <v>0</v>
      </c>
      <c r="AP23" s="483">
        <f t="shared" ca="1" si="39"/>
        <v>2861333</v>
      </c>
      <c r="AQ23" s="483">
        <f t="shared" ca="1" si="40"/>
        <v>0</v>
      </c>
      <c r="AR23" s="483">
        <f t="shared" ca="1" si="41"/>
        <v>0</v>
      </c>
      <c r="AS23" s="483">
        <f t="shared" ca="1" si="42"/>
        <v>0</v>
      </c>
      <c r="AT23" s="483">
        <f t="shared" ca="1" si="43"/>
        <v>14325</v>
      </c>
      <c r="AU23" s="483">
        <f t="shared" ca="1" si="44"/>
        <v>0</v>
      </c>
      <c r="AV23" s="483">
        <f t="shared" ca="1" si="45"/>
        <v>0</v>
      </c>
      <c r="AW23" s="483">
        <f t="shared" ca="1" si="46"/>
        <v>0</v>
      </c>
      <c r="AX23" s="482">
        <f t="shared" ref="AX23:AX32" ca="1" si="52">INDIRECT("'"&amp;INDEX($A23,FALSE)&amp;" Value'!F85")</f>
        <v>53623</v>
      </c>
      <c r="AY23" s="482">
        <f t="shared" ca="1" si="47"/>
        <v>0</v>
      </c>
      <c r="AZ23" s="231">
        <f t="shared" ca="1" si="48"/>
        <v>3175745</v>
      </c>
      <c r="BA23" s="198"/>
      <c r="BB23" s="231">
        <f t="shared" ca="1" si="1"/>
        <v>36891097</v>
      </c>
      <c r="BC23" s="198"/>
      <c r="BD23" s="368">
        <v>0</v>
      </c>
      <c r="BE23" s="368">
        <v>0</v>
      </c>
      <c r="BF23" s="368">
        <v>336138</v>
      </c>
      <c r="BG23" s="368">
        <v>3673022</v>
      </c>
      <c r="BH23" s="368">
        <v>130373</v>
      </c>
      <c r="BI23" s="368">
        <v>23</v>
      </c>
      <c r="BJ23" s="368">
        <v>56309196</v>
      </c>
      <c r="BK23" s="368">
        <v>29752180</v>
      </c>
      <c r="BL23" s="368">
        <v>91544</v>
      </c>
      <c r="BM23" s="368">
        <v>75191</v>
      </c>
      <c r="BN23" s="368">
        <v>4533</v>
      </c>
      <c r="BO23" s="368">
        <v>190078</v>
      </c>
      <c r="BP23" s="368">
        <v>55710</v>
      </c>
      <c r="BQ23" s="198">
        <f t="shared" si="49"/>
        <v>90617988</v>
      </c>
      <c r="BR23" s="198"/>
      <c r="BS23" s="198">
        <f>'MINERAL VALUE DETAIL'!O17</f>
        <v>77081304</v>
      </c>
      <c r="BT23" s="198">
        <f>'MINERAL VALUE DETAIL'!N17</f>
        <v>3960059</v>
      </c>
      <c r="BU23" s="198">
        <f>'MINERAL VALUE DETAIL'!S17+'MINERAL VALUE DETAIL'!U17</f>
        <v>0</v>
      </c>
      <c r="BV23" s="198">
        <f>'MINERAL VALUE DETAIL'!T17</f>
        <v>0</v>
      </c>
      <c r="BW23" s="198">
        <f>SUM('MINERAL VALUE DETAIL'!B17:M17,'MINERAL VALUE DETAIL'!P17,'MINERAL VALUE DETAIL'!Q17,'MINERAL VALUE DETAIL'!V17)</f>
        <v>64460</v>
      </c>
      <c r="BX23" s="231">
        <f t="shared" si="2"/>
        <v>81105823</v>
      </c>
      <c r="BY23" s="78"/>
      <c r="BZ23" s="245">
        <f t="shared" si="3"/>
        <v>171723811</v>
      </c>
      <c r="CA23" s="241">
        <f t="shared" ca="1" si="4"/>
        <v>208614908</v>
      </c>
      <c r="CB23" s="198"/>
    </row>
    <row r="24" spans="1:80" ht="18.75" customHeight="1">
      <c r="A24" s="198" t="s">
        <v>154</v>
      </c>
      <c r="B24" s="198">
        <f t="shared" ca="1" si="50"/>
        <v>112293.5</v>
      </c>
      <c r="C24" s="198">
        <f t="shared" ca="1" si="5"/>
        <v>24663782</v>
      </c>
      <c r="D24" s="198">
        <f t="shared" ca="1" si="6"/>
        <v>0</v>
      </c>
      <c r="E24" s="198">
        <f t="shared" ca="1" si="7"/>
        <v>0</v>
      </c>
      <c r="F24" s="198">
        <f t="shared" ca="1" si="8"/>
        <v>559073.55000000005</v>
      </c>
      <c r="G24" s="198">
        <f t="shared" ca="1" si="9"/>
        <v>5338752</v>
      </c>
      <c r="H24" s="231">
        <f t="shared" ca="1" si="10"/>
        <v>671367.05</v>
      </c>
      <c r="I24" s="231">
        <f t="shared" ca="1" si="10"/>
        <v>30002534</v>
      </c>
      <c r="J24" s="198"/>
      <c r="K24" s="198">
        <f t="shared" ca="1" si="11"/>
        <v>102487920</v>
      </c>
      <c r="L24" s="198">
        <f t="shared" ca="1" si="12"/>
        <v>317032529</v>
      </c>
      <c r="M24" s="198">
        <f t="shared" ca="1" si="13"/>
        <v>1466287</v>
      </c>
      <c r="N24" s="231">
        <f t="shared" ca="1" si="14"/>
        <v>420986736</v>
      </c>
      <c r="O24" s="198"/>
      <c r="P24" s="198">
        <f t="shared" ca="1" si="15"/>
        <v>20658117</v>
      </c>
      <c r="Q24" s="198">
        <f t="shared" ca="1" si="16"/>
        <v>51028333</v>
      </c>
      <c r="R24" s="198">
        <f t="shared" ca="1" si="17"/>
        <v>15184206</v>
      </c>
      <c r="S24" s="231">
        <f t="shared" ca="1" si="0"/>
        <v>86870656</v>
      </c>
      <c r="T24" s="198"/>
      <c r="U24" s="483">
        <f t="shared" ca="1" si="18"/>
        <v>136418</v>
      </c>
      <c r="V24" s="483">
        <f t="shared" ca="1" si="19"/>
        <v>1144387</v>
      </c>
      <c r="W24" s="483">
        <f t="shared" ca="1" si="20"/>
        <v>0</v>
      </c>
      <c r="X24" s="483">
        <f t="shared" ca="1" si="21"/>
        <v>40584</v>
      </c>
      <c r="Y24" s="483">
        <f t="shared" ca="1" si="22"/>
        <v>214955</v>
      </c>
      <c r="Z24" s="483">
        <f t="shared" ca="1" si="23"/>
        <v>0</v>
      </c>
      <c r="AA24" s="483">
        <f t="shared" ca="1" si="24"/>
        <v>0</v>
      </c>
      <c r="AB24" s="483">
        <f t="shared" ca="1" si="25"/>
        <v>0</v>
      </c>
      <c r="AC24" s="483">
        <f t="shared" ca="1" si="26"/>
        <v>278523</v>
      </c>
      <c r="AD24" s="483">
        <f t="shared" ca="1" si="27"/>
        <v>402184</v>
      </c>
      <c r="AE24" s="483">
        <f t="shared" ca="1" si="28"/>
        <v>1285754</v>
      </c>
      <c r="AF24" s="483">
        <f t="shared" ca="1" si="29"/>
        <v>960914</v>
      </c>
      <c r="AG24" s="483">
        <f t="shared" ca="1" si="30"/>
        <v>0</v>
      </c>
      <c r="AH24" s="483">
        <f t="shared" ca="1" si="31"/>
        <v>1111416</v>
      </c>
      <c r="AI24" s="483">
        <f t="shared" ca="1" si="32"/>
        <v>686561</v>
      </c>
      <c r="AJ24" s="483">
        <f t="shared" ca="1" si="33"/>
        <v>80520</v>
      </c>
      <c r="AK24" s="483">
        <f t="shared" ca="1" si="34"/>
        <v>41936</v>
      </c>
      <c r="AL24" s="483">
        <f t="shared" ca="1" si="35"/>
        <v>59537</v>
      </c>
      <c r="AM24" s="483">
        <f t="shared" ca="1" si="36"/>
        <v>0</v>
      </c>
      <c r="AN24" s="483">
        <f t="shared" ca="1" si="37"/>
        <v>236623</v>
      </c>
      <c r="AO24" s="483">
        <f t="shared" ca="1" si="38"/>
        <v>0</v>
      </c>
      <c r="AP24" s="483">
        <f t="shared" ca="1" si="39"/>
        <v>19481367</v>
      </c>
      <c r="AQ24" s="483">
        <f t="shared" ca="1" si="40"/>
        <v>0</v>
      </c>
      <c r="AR24" s="483">
        <f t="shared" ca="1" si="41"/>
        <v>0</v>
      </c>
      <c r="AS24" s="483">
        <f t="shared" ca="1" si="42"/>
        <v>1097425</v>
      </c>
      <c r="AT24" s="483">
        <f t="shared" ca="1" si="43"/>
        <v>366033</v>
      </c>
      <c r="AU24" s="483">
        <f t="shared" ca="1" si="44"/>
        <v>0</v>
      </c>
      <c r="AV24" s="483">
        <f t="shared" ca="1" si="45"/>
        <v>0</v>
      </c>
      <c r="AW24" s="483">
        <f t="shared" ca="1" si="46"/>
        <v>0</v>
      </c>
      <c r="AX24" s="482">
        <f t="shared" ca="1" si="52"/>
        <v>264964</v>
      </c>
      <c r="AY24" s="482">
        <f t="shared" ca="1" si="47"/>
        <v>365337</v>
      </c>
      <c r="AZ24" s="231">
        <f t="shared" ca="1" si="48"/>
        <v>27890101</v>
      </c>
      <c r="BA24" s="198"/>
      <c r="BB24" s="231">
        <f t="shared" ca="1" si="1"/>
        <v>565750027</v>
      </c>
      <c r="BC24" s="198"/>
      <c r="BD24" s="368">
        <v>360330</v>
      </c>
      <c r="BE24" s="368">
        <v>3717003</v>
      </c>
      <c r="BF24" s="368">
        <v>2853463</v>
      </c>
      <c r="BG24" s="368">
        <v>2311786</v>
      </c>
      <c r="BH24" s="368">
        <v>3007928</v>
      </c>
      <c r="BI24" s="368">
        <v>2203282</v>
      </c>
      <c r="BJ24" s="368">
        <v>2689797</v>
      </c>
      <c r="BK24" s="368">
        <v>4531519</v>
      </c>
      <c r="BL24" s="368">
        <v>328113</v>
      </c>
      <c r="BM24" s="368">
        <v>610817</v>
      </c>
      <c r="BN24" s="368">
        <v>14968</v>
      </c>
      <c r="BO24" s="368">
        <v>724698</v>
      </c>
      <c r="BP24" s="368">
        <v>781612</v>
      </c>
      <c r="BQ24" s="198">
        <f t="shared" si="49"/>
        <v>24135316</v>
      </c>
      <c r="BR24" s="198"/>
      <c r="BS24" s="198">
        <f>'MINERAL VALUE DETAIL'!O18</f>
        <v>254694257</v>
      </c>
      <c r="BT24" s="198">
        <f>'MINERAL VALUE DETAIL'!N18</f>
        <v>5524398</v>
      </c>
      <c r="BU24" s="198">
        <f>'MINERAL VALUE DETAIL'!S18+'MINERAL VALUE DETAIL'!U18</f>
        <v>0</v>
      </c>
      <c r="BV24" s="198">
        <f>'MINERAL VALUE DETAIL'!T18</f>
        <v>0</v>
      </c>
      <c r="BW24" s="198">
        <f>SUM('MINERAL VALUE DETAIL'!B18:M18,'MINERAL VALUE DETAIL'!P18,'MINERAL VALUE DETAIL'!Q18,'MINERAL VALUE DETAIL'!V18)</f>
        <v>1497844</v>
      </c>
      <c r="BX24" s="231">
        <f t="shared" si="2"/>
        <v>261716499</v>
      </c>
      <c r="BY24" s="78"/>
      <c r="BZ24" s="245">
        <f t="shared" si="3"/>
        <v>285851815</v>
      </c>
      <c r="CA24" s="241">
        <f t="shared" ca="1" si="4"/>
        <v>851601842</v>
      </c>
      <c r="CB24" s="198"/>
    </row>
    <row r="25" spans="1:80" ht="18.75" customHeight="1">
      <c r="A25" s="198" t="s">
        <v>155</v>
      </c>
      <c r="B25" s="198">
        <f t="shared" ca="1" si="50"/>
        <v>67924.281999999992</v>
      </c>
      <c r="C25" s="198">
        <f t="shared" ca="1" si="5"/>
        <v>14299779</v>
      </c>
      <c r="D25" s="198">
        <f t="shared" ca="1" si="6"/>
        <v>68935.952999999994</v>
      </c>
      <c r="E25" s="198">
        <f t="shared" ca="1" si="7"/>
        <v>2494359</v>
      </c>
      <c r="F25" s="198">
        <f t="shared" ca="1" si="8"/>
        <v>850958.38569999987</v>
      </c>
      <c r="G25" s="198">
        <f t="shared" ca="1" si="9"/>
        <v>5932032</v>
      </c>
      <c r="H25" s="231">
        <f t="shared" ca="1" si="10"/>
        <v>987818.62069999985</v>
      </c>
      <c r="I25" s="231">
        <f t="shared" ca="1" si="10"/>
        <v>22726170</v>
      </c>
      <c r="J25" s="198"/>
      <c r="K25" s="198">
        <f t="shared" ca="1" si="11"/>
        <v>11626351</v>
      </c>
      <c r="L25" s="198">
        <f t="shared" ca="1" si="12"/>
        <v>64819143</v>
      </c>
      <c r="M25" s="198">
        <f t="shared" ca="1" si="13"/>
        <v>1828132</v>
      </c>
      <c r="N25" s="231">
        <f t="shared" ca="1" si="14"/>
        <v>78273626</v>
      </c>
      <c r="O25" s="198"/>
      <c r="P25" s="198">
        <f t="shared" ca="1" si="15"/>
        <v>1475140</v>
      </c>
      <c r="Q25" s="198">
        <f t="shared" ca="1" si="16"/>
        <v>9914056</v>
      </c>
      <c r="R25" s="198">
        <f t="shared" ca="1" si="17"/>
        <v>5771645</v>
      </c>
      <c r="S25" s="231">
        <f t="shared" ca="1" si="0"/>
        <v>17160841</v>
      </c>
      <c r="T25" s="198"/>
      <c r="U25" s="483">
        <f t="shared" ca="1" si="18"/>
        <v>16567</v>
      </c>
      <c r="V25" s="483">
        <f t="shared" ca="1" si="19"/>
        <v>0</v>
      </c>
      <c r="W25" s="483">
        <f t="shared" ca="1" si="20"/>
        <v>0</v>
      </c>
      <c r="X25" s="483">
        <f t="shared" ca="1" si="21"/>
        <v>0</v>
      </c>
      <c r="Y25" s="483">
        <f t="shared" ca="1" si="22"/>
        <v>0</v>
      </c>
      <c r="Z25" s="483">
        <f t="shared" ca="1" si="23"/>
        <v>0</v>
      </c>
      <c r="AA25" s="483">
        <f t="shared" ca="1" si="24"/>
        <v>0</v>
      </c>
      <c r="AB25" s="483">
        <f t="shared" ca="1" si="25"/>
        <v>0</v>
      </c>
      <c r="AC25" s="483">
        <f t="shared" ca="1" si="26"/>
        <v>0</v>
      </c>
      <c r="AD25" s="483">
        <f t="shared" ca="1" si="27"/>
        <v>0</v>
      </c>
      <c r="AE25" s="483">
        <f t="shared" ca="1" si="28"/>
        <v>0</v>
      </c>
      <c r="AF25" s="483">
        <f t="shared" ca="1" si="29"/>
        <v>155609</v>
      </c>
      <c r="AG25" s="483">
        <f t="shared" ca="1" si="30"/>
        <v>0</v>
      </c>
      <c r="AH25" s="483">
        <f t="shared" ca="1" si="31"/>
        <v>0</v>
      </c>
      <c r="AI25" s="483">
        <f t="shared" ca="1" si="32"/>
        <v>0</v>
      </c>
      <c r="AJ25" s="483">
        <f t="shared" ca="1" si="33"/>
        <v>0</v>
      </c>
      <c r="AK25" s="483">
        <f t="shared" ca="1" si="34"/>
        <v>0</v>
      </c>
      <c r="AL25" s="483">
        <f t="shared" ca="1" si="35"/>
        <v>24970</v>
      </c>
      <c r="AM25" s="483">
        <f t="shared" ca="1" si="36"/>
        <v>0</v>
      </c>
      <c r="AN25" s="483">
        <f t="shared" ca="1" si="37"/>
        <v>0</v>
      </c>
      <c r="AO25" s="483">
        <f t="shared" ca="1" si="38"/>
        <v>0</v>
      </c>
      <c r="AP25" s="483">
        <f t="shared" ca="1" si="39"/>
        <v>11641207</v>
      </c>
      <c r="AQ25" s="483">
        <f t="shared" ca="1" si="40"/>
        <v>0</v>
      </c>
      <c r="AR25" s="483">
        <f t="shared" ca="1" si="41"/>
        <v>0</v>
      </c>
      <c r="AS25" s="483">
        <f t="shared" ca="1" si="42"/>
        <v>7355</v>
      </c>
      <c r="AT25" s="483">
        <f t="shared" ca="1" si="43"/>
        <v>0</v>
      </c>
      <c r="AU25" s="483">
        <f t="shared" ca="1" si="44"/>
        <v>0</v>
      </c>
      <c r="AV25" s="483">
        <f t="shared" ca="1" si="45"/>
        <v>262343</v>
      </c>
      <c r="AW25" s="483">
        <f t="shared" ca="1" si="46"/>
        <v>0</v>
      </c>
      <c r="AX25" s="482">
        <f t="shared" ca="1" si="52"/>
        <v>39733</v>
      </c>
      <c r="AY25" s="482">
        <f t="shared" ca="1" si="47"/>
        <v>0</v>
      </c>
      <c r="AZ25" s="231">
        <f t="shared" ca="1" si="48"/>
        <v>12147784</v>
      </c>
      <c r="BA25" s="198"/>
      <c r="BB25" s="231">
        <f t="shared" ca="1" si="1"/>
        <v>130308421</v>
      </c>
      <c r="BC25" s="198"/>
      <c r="BD25" s="368">
        <v>166</v>
      </c>
      <c r="BE25" s="368">
        <v>852552</v>
      </c>
      <c r="BF25" s="368">
        <v>1273072</v>
      </c>
      <c r="BG25" s="368">
        <v>48060529</v>
      </c>
      <c r="BH25" s="368">
        <v>436307</v>
      </c>
      <c r="BI25" s="368">
        <v>1689120</v>
      </c>
      <c r="BJ25" s="368">
        <v>19533166</v>
      </c>
      <c r="BK25" s="368">
        <v>16041265</v>
      </c>
      <c r="BL25" s="368">
        <v>309687</v>
      </c>
      <c r="BM25" s="368">
        <v>262844</v>
      </c>
      <c r="BN25" s="368">
        <v>91801</v>
      </c>
      <c r="BO25" s="368">
        <v>542386</v>
      </c>
      <c r="BP25" s="368">
        <v>177970</v>
      </c>
      <c r="BQ25" s="198">
        <f t="shared" si="49"/>
        <v>89270865</v>
      </c>
      <c r="BR25" s="198"/>
      <c r="BS25" s="198">
        <f>'MINERAL VALUE DETAIL'!O19</f>
        <v>0</v>
      </c>
      <c r="BT25" s="198">
        <f>'MINERAL VALUE DETAIL'!N19</f>
        <v>0</v>
      </c>
      <c r="BU25" s="198">
        <f>'MINERAL VALUE DETAIL'!S19+'MINERAL VALUE DETAIL'!U19</f>
        <v>0</v>
      </c>
      <c r="BV25" s="198">
        <f>'MINERAL VALUE DETAIL'!T19</f>
        <v>0</v>
      </c>
      <c r="BW25" s="198">
        <f>SUM('MINERAL VALUE DETAIL'!B19:M19,'MINERAL VALUE DETAIL'!P19,'MINERAL VALUE DETAIL'!Q19,'MINERAL VALUE DETAIL'!V19)</f>
        <v>3228228</v>
      </c>
      <c r="BX25" s="231">
        <f t="shared" si="2"/>
        <v>3228228</v>
      </c>
      <c r="BY25" s="78"/>
      <c r="BZ25" s="245">
        <f t="shared" si="3"/>
        <v>92499093</v>
      </c>
      <c r="CA25" s="241">
        <f t="shared" ca="1" si="4"/>
        <v>222807514</v>
      </c>
      <c r="CB25" s="198"/>
    </row>
    <row r="26" spans="1:80" ht="18.75" customHeight="1">
      <c r="A26" s="198" t="s">
        <v>156</v>
      </c>
      <c r="B26" s="198">
        <f t="shared" ca="1" si="50"/>
        <v>58209.207049000004</v>
      </c>
      <c r="C26" s="198">
        <f t="shared" ca="1" si="5"/>
        <v>13258348</v>
      </c>
      <c r="D26" s="198">
        <f t="shared" ca="1" si="6"/>
        <v>24340.76</v>
      </c>
      <c r="E26" s="198">
        <f t="shared" ca="1" si="7"/>
        <v>874239</v>
      </c>
      <c r="F26" s="198">
        <f t="shared" ca="1" si="8"/>
        <v>919156.64290200011</v>
      </c>
      <c r="G26" s="198">
        <f t="shared" ca="1" si="9"/>
        <v>9579558</v>
      </c>
      <c r="H26" s="231">
        <f t="shared" ca="1" si="10"/>
        <v>1001706.6099510001</v>
      </c>
      <c r="I26" s="231">
        <f t="shared" ca="1" si="10"/>
        <v>23712145</v>
      </c>
      <c r="J26" s="198"/>
      <c r="K26" s="198">
        <f t="shared" ca="1" si="11"/>
        <v>139739309</v>
      </c>
      <c r="L26" s="198">
        <f t="shared" ca="1" si="12"/>
        <v>289932828</v>
      </c>
      <c r="M26" s="198">
        <f t="shared" ca="1" si="13"/>
        <v>1455422</v>
      </c>
      <c r="N26" s="231">
        <f t="shared" ca="1" si="14"/>
        <v>431127559</v>
      </c>
      <c r="O26" s="198"/>
      <c r="P26" s="198">
        <f t="shared" ca="1" si="15"/>
        <v>37516846</v>
      </c>
      <c r="Q26" s="198">
        <f t="shared" ca="1" si="16"/>
        <v>74875479</v>
      </c>
      <c r="R26" s="198">
        <f t="shared" ca="1" si="17"/>
        <v>14487160</v>
      </c>
      <c r="S26" s="231">
        <f t="shared" ca="1" si="0"/>
        <v>126879485</v>
      </c>
      <c r="T26" s="198"/>
      <c r="U26" s="483">
        <f t="shared" ca="1" si="18"/>
        <v>0</v>
      </c>
      <c r="V26" s="483">
        <f t="shared" ca="1" si="19"/>
        <v>948967</v>
      </c>
      <c r="W26" s="483">
        <f t="shared" ca="1" si="20"/>
        <v>0</v>
      </c>
      <c r="X26" s="483">
        <f t="shared" ca="1" si="21"/>
        <v>852970</v>
      </c>
      <c r="Y26" s="483">
        <f t="shared" ca="1" si="22"/>
        <v>0</v>
      </c>
      <c r="Z26" s="483">
        <f t="shared" ca="1" si="23"/>
        <v>0</v>
      </c>
      <c r="AA26" s="483">
        <f t="shared" ca="1" si="24"/>
        <v>0</v>
      </c>
      <c r="AB26" s="483">
        <f t="shared" ca="1" si="25"/>
        <v>0</v>
      </c>
      <c r="AC26" s="483">
        <f t="shared" ca="1" si="26"/>
        <v>243682</v>
      </c>
      <c r="AD26" s="483">
        <f t="shared" ca="1" si="27"/>
        <v>0</v>
      </c>
      <c r="AE26" s="483">
        <f t="shared" ca="1" si="28"/>
        <v>9941</v>
      </c>
      <c r="AF26" s="483">
        <f t="shared" ca="1" si="29"/>
        <v>4421</v>
      </c>
      <c r="AG26" s="483">
        <f t="shared" ca="1" si="30"/>
        <v>1140916</v>
      </c>
      <c r="AH26" s="483">
        <f t="shared" ca="1" si="31"/>
        <v>6636284</v>
      </c>
      <c r="AI26" s="483">
        <f t="shared" ca="1" si="32"/>
        <v>1491787</v>
      </c>
      <c r="AJ26" s="483">
        <f t="shared" ca="1" si="33"/>
        <v>0</v>
      </c>
      <c r="AK26" s="483">
        <f t="shared" ca="1" si="34"/>
        <v>0</v>
      </c>
      <c r="AL26" s="483">
        <f t="shared" ca="1" si="35"/>
        <v>0</v>
      </c>
      <c r="AM26" s="483">
        <f t="shared" ca="1" si="36"/>
        <v>0</v>
      </c>
      <c r="AN26" s="483">
        <f t="shared" ca="1" si="37"/>
        <v>0</v>
      </c>
      <c r="AO26" s="483">
        <f t="shared" ca="1" si="38"/>
        <v>0</v>
      </c>
      <c r="AP26" s="483">
        <f t="shared" ca="1" si="39"/>
        <v>492811</v>
      </c>
      <c r="AQ26" s="483">
        <f t="shared" ca="1" si="40"/>
        <v>637381</v>
      </c>
      <c r="AR26" s="483">
        <f t="shared" ca="1" si="41"/>
        <v>0</v>
      </c>
      <c r="AS26" s="483">
        <f t="shared" ca="1" si="42"/>
        <v>8585</v>
      </c>
      <c r="AT26" s="483">
        <f t="shared" ca="1" si="43"/>
        <v>1228215</v>
      </c>
      <c r="AU26" s="483">
        <f t="shared" ca="1" si="44"/>
        <v>0</v>
      </c>
      <c r="AV26" s="483">
        <f t="shared" ca="1" si="45"/>
        <v>260534</v>
      </c>
      <c r="AW26" s="483">
        <f t="shared" ca="1" si="46"/>
        <v>0</v>
      </c>
      <c r="AX26" s="482">
        <f t="shared" ca="1" si="52"/>
        <v>97497</v>
      </c>
      <c r="AY26" s="482">
        <f t="shared" ca="1" si="47"/>
        <v>0</v>
      </c>
      <c r="AZ26" s="231">
        <f t="shared" ca="1" si="48"/>
        <v>14053991</v>
      </c>
      <c r="BA26" s="198"/>
      <c r="BB26" s="231">
        <f t="shared" ca="1" si="1"/>
        <v>595773180</v>
      </c>
      <c r="BC26" s="198"/>
      <c r="BD26" s="368">
        <v>218243</v>
      </c>
      <c r="BE26" s="368">
        <v>3601197</v>
      </c>
      <c r="BF26" s="368">
        <v>0</v>
      </c>
      <c r="BG26" s="368">
        <v>2206204</v>
      </c>
      <c r="BH26" s="368">
        <v>0</v>
      </c>
      <c r="BI26" s="368">
        <v>450195</v>
      </c>
      <c r="BJ26" s="368">
        <v>1003739</v>
      </c>
      <c r="BK26" s="368">
        <v>14782768</v>
      </c>
      <c r="BL26" s="368">
        <v>378710</v>
      </c>
      <c r="BM26" s="368">
        <v>568181</v>
      </c>
      <c r="BN26" s="368">
        <v>114362</v>
      </c>
      <c r="BO26" s="368">
        <v>997901</v>
      </c>
      <c r="BP26" s="368">
        <v>1085357</v>
      </c>
      <c r="BQ26" s="198">
        <f t="shared" si="49"/>
        <v>25406857</v>
      </c>
      <c r="BR26" s="198"/>
      <c r="BS26" s="198">
        <f>'MINERAL VALUE DETAIL'!O20</f>
        <v>916604</v>
      </c>
      <c r="BT26" s="198">
        <f>'MINERAL VALUE DETAIL'!N20</f>
        <v>0</v>
      </c>
      <c r="BU26" s="198">
        <f>'MINERAL VALUE DETAIL'!S20+'MINERAL VALUE DETAIL'!U20</f>
        <v>0</v>
      </c>
      <c r="BV26" s="198">
        <f>'MINERAL VALUE DETAIL'!T20</f>
        <v>0</v>
      </c>
      <c r="BW26" s="198">
        <f>SUM('MINERAL VALUE DETAIL'!B20:M20,'MINERAL VALUE DETAIL'!P20,'MINERAL VALUE DETAIL'!Q20,'MINERAL VALUE DETAIL'!V20)</f>
        <v>779240</v>
      </c>
      <c r="BX26" s="231">
        <f t="shared" si="2"/>
        <v>1695844</v>
      </c>
      <c r="BY26" s="78"/>
      <c r="BZ26" s="245">
        <f t="shared" si="3"/>
        <v>27102701</v>
      </c>
      <c r="CA26" s="241">
        <f t="shared" ca="1" si="4"/>
        <v>622875881</v>
      </c>
      <c r="CB26" s="198"/>
    </row>
    <row r="27" spans="1:80" ht="18.75" customHeight="1">
      <c r="A27" s="198" t="s">
        <v>157</v>
      </c>
      <c r="B27" s="198">
        <f t="shared" ca="1" si="50"/>
        <v>89023.249978000007</v>
      </c>
      <c r="C27" s="198">
        <f t="shared" ca="1" si="5"/>
        <v>6116246</v>
      </c>
      <c r="D27" s="198">
        <f t="shared" ca="1" si="6"/>
        <v>501</v>
      </c>
      <c r="E27" s="198">
        <f t="shared" ca="1" si="7"/>
        <v>10161</v>
      </c>
      <c r="F27" s="198">
        <f t="shared" ca="1" si="8"/>
        <v>454852.02810499992</v>
      </c>
      <c r="G27" s="198">
        <f t="shared" ca="1" si="9"/>
        <v>10114442</v>
      </c>
      <c r="H27" s="231">
        <f t="shared" ca="1" si="10"/>
        <v>544376.27808299987</v>
      </c>
      <c r="I27" s="231">
        <f t="shared" ca="1" si="10"/>
        <v>16240849</v>
      </c>
      <c r="J27" s="198"/>
      <c r="K27" s="198">
        <f t="shared" ca="1" si="11"/>
        <v>49664414</v>
      </c>
      <c r="L27" s="198">
        <f t="shared" ca="1" si="12"/>
        <v>111366073</v>
      </c>
      <c r="M27" s="198">
        <f t="shared" ca="1" si="13"/>
        <v>1202232</v>
      </c>
      <c r="N27" s="231">
        <f t="shared" ca="1" si="14"/>
        <v>162232719</v>
      </c>
      <c r="O27" s="198"/>
      <c r="P27" s="198">
        <f t="shared" ca="1" si="15"/>
        <v>8126753</v>
      </c>
      <c r="Q27" s="198">
        <f t="shared" ca="1" si="16"/>
        <v>17110511</v>
      </c>
      <c r="R27" s="198">
        <f t="shared" ca="1" si="17"/>
        <v>8216800</v>
      </c>
      <c r="S27" s="231">
        <f t="shared" ca="1" si="0"/>
        <v>33454064</v>
      </c>
      <c r="T27" s="198"/>
      <c r="U27" s="483">
        <f t="shared" ca="1" si="18"/>
        <v>0</v>
      </c>
      <c r="V27" s="483">
        <f t="shared" ca="1" si="19"/>
        <v>83918</v>
      </c>
      <c r="W27" s="483">
        <f t="shared" ca="1" si="20"/>
        <v>0</v>
      </c>
      <c r="X27" s="483">
        <f t="shared" ca="1" si="21"/>
        <v>0</v>
      </c>
      <c r="Y27" s="483">
        <f t="shared" ca="1" si="22"/>
        <v>0</v>
      </c>
      <c r="Z27" s="483">
        <f t="shared" ca="1" si="23"/>
        <v>0</v>
      </c>
      <c r="AA27" s="483">
        <f t="shared" ca="1" si="24"/>
        <v>1892</v>
      </c>
      <c r="AB27" s="483">
        <f t="shared" ca="1" si="25"/>
        <v>0</v>
      </c>
      <c r="AC27" s="483">
        <f t="shared" ca="1" si="26"/>
        <v>0</v>
      </c>
      <c r="AD27" s="483">
        <f t="shared" ca="1" si="27"/>
        <v>24688</v>
      </c>
      <c r="AE27" s="483">
        <f t="shared" ca="1" si="28"/>
        <v>0</v>
      </c>
      <c r="AF27" s="483">
        <f t="shared" ca="1" si="29"/>
        <v>174507</v>
      </c>
      <c r="AG27" s="483">
        <f t="shared" ca="1" si="30"/>
        <v>0</v>
      </c>
      <c r="AH27" s="483">
        <f t="shared" ca="1" si="31"/>
        <v>0</v>
      </c>
      <c r="AI27" s="483">
        <f t="shared" ca="1" si="32"/>
        <v>0</v>
      </c>
      <c r="AJ27" s="483">
        <f t="shared" ca="1" si="33"/>
        <v>0</v>
      </c>
      <c r="AK27" s="483">
        <f t="shared" ca="1" si="34"/>
        <v>0</v>
      </c>
      <c r="AL27" s="483">
        <f t="shared" ca="1" si="35"/>
        <v>0</v>
      </c>
      <c r="AM27" s="483">
        <f t="shared" ca="1" si="36"/>
        <v>0</v>
      </c>
      <c r="AN27" s="483">
        <f t="shared" ca="1" si="37"/>
        <v>0</v>
      </c>
      <c r="AO27" s="483">
        <f t="shared" ca="1" si="38"/>
        <v>0</v>
      </c>
      <c r="AP27" s="483">
        <f t="shared" ca="1" si="39"/>
        <v>190193843</v>
      </c>
      <c r="AQ27" s="483">
        <f t="shared" ca="1" si="40"/>
        <v>0</v>
      </c>
      <c r="AR27" s="483">
        <f t="shared" ca="1" si="41"/>
        <v>0</v>
      </c>
      <c r="AS27" s="483">
        <f t="shared" ca="1" si="42"/>
        <v>0</v>
      </c>
      <c r="AT27" s="483">
        <f t="shared" ca="1" si="43"/>
        <v>1141123</v>
      </c>
      <c r="AU27" s="483">
        <f t="shared" ca="1" si="44"/>
        <v>0</v>
      </c>
      <c r="AV27" s="483">
        <f t="shared" ca="1" si="45"/>
        <v>0</v>
      </c>
      <c r="AW27" s="483">
        <f t="shared" ca="1" si="46"/>
        <v>0</v>
      </c>
      <c r="AX27" s="482">
        <f t="shared" ca="1" si="52"/>
        <v>147231</v>
      </c>
      <c r="AY27" s="482">
        <f t="shared" ca="1" si="47"/>
        <v>10314312</v>
      </c>
      <c r="AZ27" s="231">
        <f t="shared" ca="1" si="48"/>
        <v>191767202</v>
      </c>
      <c r="BA27" s="198"/>
      <c r="BB27" s="231">
        <f t="shared" ca="1" si="1"/>
        <v>403694834</v>
      </c>
      <c r="BC27" s="198"/>
      <c r="BD27" s="368">
        <v>255</v>
      </c>
      <c r="BE27" s="368">
        <v>3855274</v>
      </c>
      <c r="BF27" s="368">
        <v>0</v>
      </c>
      <c r="BG27" s="368">
        <v>435556</v>
      </c>
      <c r="BH27" s="368">
        <v>2365106</v>
      </c>
      <c r="BI27" s="368">
        <v>807</v>
      </c>
      <c r="BJ27" s="368">
        <v>24310</v>
      </c>
      <c r="BK27" s="368">
        <v>0</v>
      </c>
      <c r="BL27" s="368">
        <v>162804</v>
      </c>
      <c r="BM27" s="368">
        <v>15715</v>
      </c>
      <c r="BN27" s="368">
        <v>326387</v>
      </c>
      <c r="BO27" s="368">
        <v>538780</v>
      </c>
      <c r="BP27" s="368">
        <v>6897</v>
      </c>
      <c r="BQ27" s="198">
        <f t="shared" si="49"/>
        <v>7731891</v>
      </c>
      <c r="BR27" s="198"/>
      <c r="BS27" s="198">
        <f>'MINERAL VALUE DETAIL'!O21</f>
        <v>164827396</v>
      </c>
      <c r="BT27" s="198">
        <f>'MINERAL VALUE DETAIL'!N21</f>
        <v>1147910467</v>
      </c>
      <c r="BU27" s="198">
        <f>'MINERAL VALUE DETAIL'!S21+'MINERAL VALUE DETAIL'!U21</f>
        <v>0</v>
      </c>
      <c r="BV27" s="198">
        <f>'MINERAL VALUE DETAIL'!T21</f>
        <v>0</v>
      </c>
      <c r="BW27" s="198">
        <f>SUM('MINERAL VALUE DETAIL'!B21:M21,'MINERAL VALUE DETAIL'!P21,'MINERAL VALUE DETAIL'!Q21,'MINERAL VALUE DETAIL'!V21)</f>
        <v>1042585</v>
      </c>
      <c r="BX27" s="231">
        <f>SUM(BS27:BW27)</f>
        <v>1313780448</v>
      </c>
      <c r="BY27" s="78"/>
      <c r="BZ27" s="245">
        <f t="shared" si="3"/>
        <v>1321512339</v>
      </c>
      <c r="CA27" s="241">
        <f t="shared" ca="1" si="4"/>
        <v>1725207173</v>
      </c>
      <c r="CB27" s="198"/>
    </row>
    <row r="28" spans="1:80" ht="18.75" customHeight="1">
      <c r="A28" s="198" t="s">
        <v>158</v>
      </c>
      <c r="B28" s="198">
        <f t="shared" ca="1" si="50"/>
        <v>22417.299995000001</v>
      </c>
      <c r="C28" s="198">
        <f t="shared" ca="1" si="5"/>
        <v>2623517</v>
      </c>
      <c r="D28" s="198">
        <f t="shared" ca="1" si="6"/>
        <v>0</v>
      </c>
      <c r="E28" s="198">
        <f t="shared" ca="1" si="7"/>
        <v>0</v>
      </c>
      <c r="F28" s="198">
        <f t="shared" ca="1" si="8"/>
        <v>1607897.570638</v>
      </c>
      <c r="G28" s="198">
        <f t="shared" ca="1" si="9"/>
        <v>7463212</v>
      </c>
      <c r="H28" s="231">
        <f t="shared" ca="1" si="10"/>
        <v>1630314.870633</v>
      </c>
      <c r="I28" s="231">
        <f t="shared" ca="1" si="10"/>
        <v>10086729</v>
      </c>
      <c r="J28" s="198"/>
      <c r="K28" s="198">
        <f t="shared" ca="1" si="11"/>
        <v>39829600</v>
      </c>
      <c r="L28" s="198">
        <f t="shared" ca="1" si="12"/>
        <v>192561280</v>
      </c>
      <c r="M28" s="198">
        <f t="shared" ca="1" si="13"/>
        <v>5429682</v>
      </c>
      <c r="N28" s="231">
        <f t="shared" ca="1" si="14"/>
        <v>237820562</v>
      </c>
      <c r="O28" s="198"/>
      <c r="P28" s="198">
        <f t="shared" ca="1" si="15"/>
        <v>21970816</v>
      </c>
      <c r="Q28" s="198">
        <f t="shared" ca="1" si="16"/>
        <v>82506302</v>
      </c>
      <c r="R28" s="198">
        <f t="shared" ca="1" si="17"/>
        <v>17315811</v>
      </c>
      <c r="S28" s="231">
        <f t="shared" ca="1" si="0"/>
        <v>121792929</v>
      </c>
      <c r="T28" s="198"/>
      <c r="U28" s="483">
        <f t="shared" ca="1" si="18"/>
        <v>0</v>
      </c>
      <c r="V28" s="483">
        <f t="shared" ca="1" si="19"/>
        <v>2328</v>
      </c>
      <c r="W28" s="483">
        <f t="shared" ca="1" si="20"/>
        <v>0</v>
      </c>
      <c r="X28" s="483">
        <f t="shared" ca="1" si="21"/>
        <v>0</v>
      </c>
      <c r="Y28" s="483">
        <f t="shared" ca="1" si="22"/>
        <v>0</v>
      </c>
      <c r="Z28" s="483">
        <f t="shared" ca="1" si="23"/>
        <v>0</v>
      </c>
      <c r="AA28" s="483">
        <f t="shared" ca="1" si="24"/>
        <v>0</v>
      </c>
      <c r="AB28" s="483">
        <f t="shared" ca="1" si="25"/>
        <v>0</v>
      </c>
      <c r="AC28" s="483">
        <f t="shared" ca="1" si="26"/>
        <v>0</v>
      </c>
      <c r="AD28" s="483">
        <f t="shared" ca="1" si="27"/>
        <v>0</v>
      </c>
      <c r="AE28" s="483">
        <f t="shared" ca="1" si="28"/>
        <v>0</v>
      </c>
      <c r="AF28" s="483">
        <f t="shared" ca="1" si="29"/>
        <v>4675110</v>
      </c>
      <c r="AG28" s="483">
        <f t="shared" ca="1" si="30"/>
        <v>0</v>
      </c>
      <c r="AH28" s="483">
        <f t="shared" ca="1" si="31"/>
        <v>450189</v>
      </c>
      <c r="AI28" s="483">
        <f t="shared" ca="1" si="32"/>
        <v>502703</v>
      </c>
      <c r="AJ28" s="483">
        <f t="shared" ca="1" si="33"/>
        <v>0</v>
      </c>
      <c r="AK28" s="483">
        <f t="shared" ca="1" si="34"/>
        <v>0</v>
      </c>
      <c r="AL28" s="483">
        <f t="shared" ca="1" si="35"/>
        <v>0</v>
      </c>
      <c r="AM28" s="483">
        <f t="shared" ca="1" si="36"/>
        <v>0</v>
      </c>
      <c r="AN28" s="483">
        <f t="shared" ca="1" si="37"/>
        <v>0</v>
      </c>
      <c r="AO28" s="483">
        <f t="shared" ca="1" si="38"/>
        <v>0</v>
      </c>
      <c r="AP28" s="483">
        <f t="shared" ca="1" si="39"/>
        <v>149105115</v>
      </c>
      <c r="AQ28" s="483">
        <f t="shared" ca="1" si="40"/>
        <v>26823163</v>
      </c>
      <c r="AR28" s="483">
        <f t="shared" ca="1" si="41"/>
        <v>0</v>
      </c>
      <c r="AS28" s="483">
        <f t="shared" ca="1" si="42"/>
        <v>185512429</v>
      </c>
      <c r="AT28" s="483">
        <f t="shared" ca="1" si="43"/>
        <v>576861</v>
      </c>
      <c r="AU28" s="483">
        <f t="shared" ca="1" si="44"/>
        <v>105782999</v>
      </c>
      <c r="AV28" s="483">
        <f t="shared" ca="1" si="45"/>
        <v>1693696</v>
      </c>
      <c r="AW28" s="483">
        <f t="shared" ca="1" si="46"/>
        <v>4708666</v>
      </c>
      <c r="AX28" s="482">
        <f t="shared" ca="1" si="52"/>
        <v>877637</v>
      </c>
      <c r="AY28" s="482">
        <f t="shared" ca="1" si="47"/>
        <v>121314938.65000001</v>
      </c>
      <c r="AZ28" s="231">
        <f t="shared" ca="1" si="48"/>
        <v>480710896</v>
      </c>
      <c r="BA28" s="198"/>
      <c r="BB28" s="231">
        <f t="shared" ca="1" si="1"/>
        <v>850411116</v>
      </c>
      <c r="BC28" s="198"/>
      <c r="BD28" s="368">
        <v>474669</v>
      </c>
      <c r="BE28" s="368">
        <v>78709589</v>
      </c>
      <c r="BF28" s="368">
        <v>0</v>
      </c>
      <c r="BG28" s="368">
        <v>380414</v>
      </c>
      <c r="BH28" s="368">
        <v>5043485</v>
      </c>
      <c r="BI28" s="368">
        <v>51808453</v>
      </c>
      <c r="BJ28" s="368">
        <v>27564843</v>
      </c>
      <c r="BK28" s="368">
        <v>58118223</v>
      </c>
      <c r="BL28" s="368">
        <v>840303</v>
      </c>
      <c r="BM28" s="368">
        <v>1970095</v>
      </c>
      <c r="BN28" s="368">
        <v>847301</v>
      </c>
      <c r="BO28" s="368">
        <v>524947</v>
      </c>
      <c r="BP28" s="368">
        <v>18943</v>
      </c>
      <c r="BQ28" s="198">
        <f t="shared" si="49"/>
        <v>226301265</v>
      </c>
      <c r="BR28" s="198"/>
      <c r="BS28" s="198">
        <f>'MINERAL VALUE DETAIL'!O22</f>
        <v>267917626</v>
      </c>
      <c r="BT28" s="198">
        <f>'MINERAL VALUE DETAIL'!N22</f>
        <v>269524132</v>
      </c>
      <c r="BU28" s="198">
        <f>'MINERAL VALUE DETAIL'!S22+'MINERAL VALUE DETAIL'!U22</f>
        <v>112985002</v>
      </c>
      <c r="BV28" s="198">
        <f>'MINERAL VALUE DETAIL'!T22</f>
        <v>582047695</v>
      </c>
      <c r="BW28" s="198">
        <f>SUM('MINERAL VALUE DETAIL'!B22:M22,'MINERAL VALUE DETAIL'!P22,'MINERAL VALUE DETAIL'!Q22,'MINERAL VALUE DETAIL'!V22)</f>
        <v>9236494</v>
      </c>
      <c r="BX28" s="231">
        <f t="shared" si="2"/>
        <v>1241710949</v>
      </c>
      <c r="BY28" s="78"/>
      <c r="BZ28" s="245">
        <f t="shared" si="3"/>
        <v>1468012214</v>
      </c>
      <c r="CA28" s="241">
        <f t="shared" ca="1" si="4"/>
        <v>2318423330</v>
      </c>
      <c r="CB28" s="198"/>
    </row>
    <row r="29" spans="1:80" ht="18.75" customHeight="1">
      <c r="A29" s="198" t="s">
        <v>159</v>
      </c>
      <c r="B29" s="198">
        <f t="shared" ca="1" si="50"/>
        <v>13416.032008999999</v>
      </c>
      <c r="C29" s="198">
        <f t="shared" ca="1" si="5"/>
        <v>2210695</v>
      </c>
      <c r="D29" s="198">
        <f t="shared" ca="1" si="6"/>
        <v>5</v>
      </c>
      <c r="E29" s="198">
        <f t="shared" ca="1" si="7"/>
        <v>160</v>
      </c>
      <c r="F29" s="198">
        <f t="shared" ca="1" si="8"/>
        <v>17495.59576</v>
      </c>
      <c r="G29" s="198">
        <f t="shared" ca="1" si="9"/>
        <v>781600</v>
      </c>
      <c r="H29" s="231">
        <f t="shared" ca="1" si="10"/>
        <v>30916.627768999999</v>
      </c>
      <c r="I29" s="231">
        <f t="shared" ca="1" si="10"/>
        <v>2992455</v>
      </c>
      <c r="J29" s="198"/>
      <c r="K29" s="198">
        <f t="shared" ca="1" si="11"/>
        <v>1284021320</v>
      </c>
      <c r="L29" s="198">
        <f t="shared" ca="1" si="12"/>
        <v>1920544014</v>
      </c>
      <c r="M29" s="198">
        <f t="shared" ca="1" si="13"/>
        <v>801934</v>
      </c>
      <c r="N29" s="231">
        <f t="shared" ca="1" si="14"/>
        <v>3205367268</v>
      </c>
      <c r="O29" s="198"/>
      <c r="P29" s="198">
        <f t="shared" ca="1" si="15"/>
        <v>178700719</v>
      </c>
      <c r="Q29" s="198">
        <f t="shared" ca="1" si="16"/>
        <v>380770551</v>
      </c>
      <c r="R29" s="198">
        <f t="shared" ca="1" si="17"/>
        <v>21890864</v>
      </c>
      <c r="S29" s="231">
        <f t="shared" ca="1" si="0"/>
        <v>581362134</v>
      </c>
      <c r="T29" s="198"/>
      <c r="U29" s="483">
        <f t="shared" ca="1" si="18"/>
        <v>0</v>
      </c>
      <c r="V29" s="483">
        <f t="shared" ca="1" si="19"/>
        <v>283948</v>
      </c>
      <c r="W29" s="483">
        <f t="shared" ca="1" si="20"/>
        <v>0</v>
      </c>
      <c r="X29" s="483">
        <f t="shared" ca="1" si="21"/>
        <v>0</v>
      </c>
      <c r="Y29" s="483">
        <f t="shared" ca="1" si="22"/>
        <v>0</v>
      </c>
      <c r="Z29" s="483">
        <f t="shared" ca="1" si="23"/>
        <v>0</v>
      </c>
      <c r="AA29" s="483">
        <f t="shared" ca="1" si="24"/>
        <v>0</v>
      </c>
      <c r="AB29" s="483">
        <f t="shared" ca="1" si="25"/>
        <v>0</v>
      </c>
      <c r="AC29" s="483">
        <f t="shared" ca="1" si="26"/>
        <v>0</v>
      </c>
      <c r="AD29" s="483">
        <f t="shared" ca="1" si="27"/>
        <v>0</v>
      </c>
      <c r="AE29" s="483">
        <f t="shared" ca="1" si="28"/>
        <v>0</v>
      </c>
      <c r="AF29" s="483">
        <f t="shared" ca="1" si="29"/>
        <v>0</v>
      </c>
      <c r="AG29" s="483">
        <f t="shared" ca="1" si="30"/>
        <v>0</v>
      </c>
      <c r="AH29" s="483">
        <f t="shared" ca="1" si="31"/>
        <v>0</v>
      </c>
      <c r="AI29" s="483">
        <f t="shared" ca="1" si="32"/>
        <v>0</v>
      </c>
      <c r="AJ29" s="483">
        <f t="shared" ca="1" si="33"/>
        <v>0</v>
      </c>
      <c r="AK29" s="483">
        <f t="shared" ca="1" si="34"/>
        <v>7350</v>
      </c>
      <c r="AL29" s="483">
        <f t="shared" ca="1" si="35"/>
        <v>0</v>
      </c>
      <c r="AM29" s="483">
        <f t="shared" ca="1" si="36"/>
        <v>0</v>
      </c>
      <c r="AN29" s="483">
        <f t="shared" ca="1" si="37"/>
        <v>0</v>
      </c>
      <c r="AO29" s="483">
        <f t="shared" ca="1" si="38"/>
        <v>0</v>
      </c>
      <c r="AP29" s="483">
        <f t="shared" ca="1" si="39"/>
        <v>0</v>
      </c>
      <c r="AQ29" s="483">
        <f t="shared" ca="1" si="40"/>
        <v>0</v>
      </c>
      <c r="AR29" s="483">
        <f t="shared" ca="1" si="41"/>
        <v>127</v>
      </c>
      <c r="AS29" s="483">
        <f t="shared" ca="1" si="42"/>
        <v>124913</v>
      </c>
      <c r="AT29" s="483">
        <f t="shared" ca="1" si="43"/>
        <v>0</v>
      </c>
      <c r="AU29" s="483">
        <f t="shared" ca="1" si="44"/>
        <v>0</v>
      </c>
      <c r="AV29" s="483">
        <f t="shared" ca="1" si="45"/>
        <v>0</v>
      </c>
      <c r="AW29" s="483">
        <f t="shared" ca="1" si="46"/>
        <v>0</v>
      </c>
      <c r="AX29" s="482">
        <f t="shared" ca="1" si="52"/>
        <v>0</v>
      </c>
      <c r="AY29" s="482">
        <f t="shared" ca="1" si="47"/>
        <v>0</v>
      </c>
      <c r="AZ29" s="231">
        <f t="shared" ca="1" si="48"/>
        <v>416338</v>
      </c>
      <c r="BA29" s="198"/>
      <c r="BB29" s="231">
        <f t="shared" ca="1" si="1"/>
        <v>3790138195</v>
      </c>
      <c r="BC29" s="198"/>
      <c r="BD29" s="368">
        <v>2777915</v>
      </c>
      <c r="BE29" s="368">
        <v>0</v>
      </c>
      <c r="BF29" s="368">
        <v>0</v>
      </c>
      <c r="BG29" s="368">
        <v>5231030</v>
      </c>
      <c r="BH29" s="368">
        <v>1268193</v>
      </c>
      <c r="BI29" s="368">
        <v>0</v>
      </c>
      <c r="BJ29" s="368">
        <v>0</v>
      </c>
      <c r="BK29" s="368">
        <v>0</v>
      </c>
      <c r="BL29" s="368">
        <v>720877</v>
      </c>
      <c r="BM29" s="368">
        <v>736620</v>
      </c>
      <c r="BN29" s="368">
        <v>17149</v>
      </c>
      <c r="BO29" s="368">
        <v>101785</v>
      </c>
      <c r="BP29" s="368">
        <v>1512690</v>
      </c>
      <c r="BQ29" s="198">
        <f t="shared" si="49"/>
        <v>12366259</v>
      </c>
      <c r="BR29" s="198"/>
      <c r="BS29" s="198">
        <f>'MINERAL VALUE DETAIL'!O23</f>
        <v>0</v>
      </c>
      <c r="BT29" s="198">
        <f>'MINERAL VALUE DETAIL'!N23</f>
        <v>0</v>
      </c>
      <c r="BU29" s="198">
        <f>'MINERAL VALUE DETAIL'!S23+'MINERAL VALUE DETAIL'!U23</f>
        <v>0</v>
      </c>
      <c r="BV29" s="198">
        <f>'MINERAL VALUE DETAIL'!T23</f>
        <v>0</v>
      </c>
      <c r="BW29" s="198">
        <f>SUM('MINERAL VALUE DETAIL'!B23:M23,'MINERAL VALUE DETAIL'!P23,'MINERAL VALUE DETAIL'!Q23,'MINERAL VALUE DETAIL'!V23)</f>
        <v>2949977</v>
      </c>
      <c r="BX29" s="231">
        <f t="shared" si="2"/>
        <v>2949977</v>
      </c>
      <c r="BY29" s="78"/>
      <c r="BZ29" s="245">
        <f t="shared" si="3"/>
        <v>15316236</v>
      </c>
      <c r="CA29" s="241">
        <f t="shared" ca="1" si="4"/>
        <v>3805454431</v>
      </c>
      <c r="CB29" s="198"/>
    </row>
    <row r="30" spans="1:80" ht="18.75" customHeight="1">
      <c r="A30" s="198" t="s">
        <v>160</v>
      </c>
      <c r="B30" s="198">
        <f t="shared" ca="1" si="50"/>
        <v>62561.105386000003</v>
      </c>
      <c r="C30" s="198">
        <f t="shared" ca="1" si="5"/>
        <v>8481686</v>
      </c>
      <c r="D30" s="198">
        <f t="shared" ca="1" si="6"/>
        <v>0</v>
      </c>
      <c r="E30" s="198">
        <f t="shared" ca="1" si="7"/>
        <v>0</v>
      </c>
      <c r="F30" s="198">
        <f t="shared" ca="1" si="8"/>
        <v>647604.75943799992</v>
      </c>
      <c r="G30" s="198">
        <f t="shared" ca="1" si="9"/>
        <v>4173186</v>
      </c>
      <c r="H30" s="231">
        <f t="shared" ca="1" si="10"/>
        <v>710165.86482399993</v>
      </c>
      <c r="I30" s="231">
        <f t="shared" ca="1" si="10"/>
        <v>12654872</v>
      </c>
      <c r="J30" s="198"/>
      <c r="K30" s="198">
        <f t="shared" ca="1" si="11"/>
        <v>34011186</v>
      </c>
      <c r="L30" s="198">
        <f t="shared" ca="1" si="12"/>
        <v>109939072</v>
      </c>
      <c r="M30" s="198">
        <f t="shared" ca="1" si="13"/>
        <v>2013386</v>
      </c>
      <c r="N30" s="231">
        <f t="shared" ca="1" si="14"/>
        <v>145963644</v>
      </c>
      <c r="O30" s="198"/>
      <c r="P30" s="198">
        <f t="shared" ca="1" si="15"/>
        <v>9349495</v>
      </c>
      <c r="Q30" s="198">
        <f t="shared" ca="1" si="16"/>
        <v>28269290</v>
      </c>
      <c r="R30" s="198">
        <f t="shared" ca="1" si="17"/>
        <v>8078222</v>
      </c>
      <c r="S30" s="231">
        <f t="shared" ca="1" si="0"/>
        <v>45697007</v>
      </c>
      <c r="T30" s="198"/>
      <c r="U30" s="483">
        <f t="shared" ca="1" si="18"/>
        <v>0</v>
      </c>
      <c r="V30" s="483">
        <f t="shared" ca="1" si="19"/>
        <v>64010</v>
      </c>
      <c r="W30" s="483">
        <f t="shared" ca="1" si="20"/>
        <v>0</v>
      </c>
      <c r="X30" s="483">
        <f t="shared" ca="1" si="21"/>
        <v>22477</v>
      </c>
      <c r="Y30" s="483">
        <f t="shared" ca="1" si="22"/>
        <v>0</v>
      </c>
      <c r="Z30" s="483">
        <f t="shared" ca="1" si="23"/>
        <v>0</v>
      </c>
      <c r="AA30" s="483">
        <f t="shared" ca="1" si="24"/>
        <v>485626</v>
      </c>
      <c r="AB30" s="483">
        <f t="shared" ca="1" si="25"/>
        <v>0</v>
      </c>
      <c r="AC30" s="483">
        <f t="shared" ca="1" si="26"/>
        <v>0</v>
      </c>
      <c r="AD30" s="483">
        <f t="shared" ca="1" si="27"/>
        <v>10634</v>
      </c>
      <c r="AE30" s="483">
        <f t="shared" ca="1" si="28"/>
        <v>56524</v>
      </c>
      <c r="AF30" s="483">
        <f t="shared" ca="1" si="29"/>
        <v>295075</v>
      </c>
      <c r="AG30" s="483">
        <f t="shared" ca="1" si="30"/>
        <v>60520</v>
      </c>
      <c r="AH30" s="483">
        <f t="shared" ca="1" si="31"/>
        <v>618234</v>
      </c>
      <c r="AI30" s="483">
        <f t="shared" ca="1" si="32"/>
        <v>0</v>
      </c>
      <c r="AJ30" s="483">
        <f t="shared" ca="1" si="33"/>
        <v>0</v>
      </c>
      <c r="AK30" s="483">
        <f t="shared" ca="1" si="34"/>
        <v>0</v>
      </c>
      <c r="AL30" s="483">
        <f t="shared" ca="1" si="35"/>
        <v>3899769</v>
      </c>
      <c r="AM30" s="483">
        <f t="shared" ca="1" si="36"/>
        <v>0</v>
      </c>
      <c r="AN30" s="483">
        <f t="shared" ca="1" si="37"/>
        <v>0</v>
      </c>
      <c r="AO30" s="483">
        <f t="shared" ca="1" si="38"/>
        <v>0</v>
      </c>
      <c r="AP30" s="483">
        <f t="shared" ca="1" si="39"/>
        <v>35184051</v>
      </c>
      <c r="AQ30" s="483">
        <f t="shared" ca="1" si="40"/>
        <v>90680</v>
      </c>
      <c r="AR30" s="483">
        <f t="shared" ca="1" si="41"/>
        <v>0</v>
      </c>
      <c r="AS30" s="483">
        <f t="shared" ca="1" si="42"/>
        <v>23917</v>
      </c>
      <c r="AT30" s="483">
        <f t="shared" ca="1" si="43"/>
        <v>40272</v>
      </c>
      <c r="AU30" s="483">
        <f t="shared" ca="1" si="44"/>
        <v>672883</v>
      </c>
      <c r="AV30" s="483">
        <f t="shared" ca="1" si="45"/>
        <v>0</v>
      </c>
      <c r="AW30" s="483">
        <f t="shared" ca="1" si="46"/>
        <v>11014976</v>
      </c>
      <c r="AX30" s="482">
        <f t="shared" ca="1" si="52"/>
        <v>8454</v>
      </c>
      <c r="AY30" s="482">
        <f t="shared" ca="1" si="47"/>
        <v>4414061</v>
      </c>
      <c r="AZ30" s="231">
        <f t="shared" ca="1" si="48"/>
        <v>52548102</v>
      </c>
      <c r="BA30" s="198"/>
      <c r="BB30" s="231">
        <f t="shared" ca="1" si="1"/>
        <v>256863625</v>
      </c>
      <c r="BC30" s="198"/>
      <c r="BD30" s="368">
        <v>57351</v>
      </c>
      <c r="BE30" s="368">
        <v>2685722</v>
      </c>
      <c r="BF30" s="368">
        <v>0</v>
      </c>
      <c r="BG30" s="368">
        <v>798898</v>
      </c>
      <c r="BH30" s="368">
        <v>1822370</v>
      </c>
      <c r="BI30" s="368">
        <v>19742268</v>
      </c>
      <c r="BJ30" s="368">
        <v>6540786</v>
      </c>
      <c r="BK30" s="368">
        <v>26118320</v>
      </c>
      <c r="BL30" s="368">
        <v>295956</v>
      </c>
      <c r="BM30" s="368">
        <v>1174139</v>
      </c>
      <c r="BN30" s="368">
        <v>663175</v>
      </c>
      <c r="BO30" s="368">
        <v>1417712</v>
      </c>
      <c r="BP30" s="368">
        <v>123140</v>
      </c>
      <c r="BQ30" s="198">
        <f t="shared" si="49"/>
        <v>61439837</v>
      </c>
      <c r="BR30" s="198"/>
      <c r="BS30" s="198">
        <f>'MINERAL VALUE DETAIL'!O24</f>
        <v>19220290</v>
      </c>
      <c r="BT30" s="198">
        <f>'MINERAL VALUE DETAIL'!N24</f>
        <v>41831222</v>
      </c>
      <c r="BU30" s="198">
        <f>'MINERAL VALUE DETAIL'!S24+'MINERAL VALUE DETAIL'!U24</f>
        <v>0</v>
      </c>
      <c r="BV30" s="198">
        <f>'MINERAL VALUE DETAIL'!T24</f>
        <v>0</v>
      </c>
      <c r="BW30" s="198">
        <f>SUM('MINERAL VALUE DETAIL'!B24:M24,'MINERAL VALUE DETAIL'!P24,'MINERAL VALUE DETAIL'!Q24,'MINERAL VALUE DETAIL'!V24)</f>
        <v>1039464</v>
      </c>
      <c r="BX30" s="231">
        <f t="shared" si="2"/>
        <v>62090976</v>
      </c>
      <c r="BY30" s="78"/>
      <c r="BZ30" s="245">
        <f t="shared" si="3"/>
        <v>123530813</v>
      </c>
      <c r="CA30" s="241">
        <f t="shared" ca="1" si="4"/>
        <v>380394438</v>
      </c>
      <c r="CB30" s="198"/>
    </row>
    <row r="31" spans="1:80" ht="18.75" customHeight="1">
      <c r="A31" s="198" t="s">
        <v>161</v>
      </c>
      <c r="B31" s="198">
        <f t="shared" ca="1" si="50"/>
        <v>43879.313999999998</v>
      </c>
      <c r="C31" s="198">
        <f t="shared" ca="1" si="5"/>
        <v>12535086</v>
      </c>
      <c r="D31" s="198">
        <f t="shared" ca="1" si="6"/>
        <v>2791.3</v>
      </c>
      <c r="E31" s="198">
        <f t="shared" ca="1" si="7"/>
        <v>72575</v>
      </c>
      <c r="F31" s="198">
        <f t="shared" ca="1" si="8"/>
        <v>303101.55899999995</v>
      </c>
      <c r="G31" s="198">
        <f t="shared" ca="1" si="9"/>
        <v>3191550</v>
      </c>
      <c r="H31" s="231">
        <f t="shared" ca="1" si="10"/>
        <v>349772.17299999995</v>
      </c>
      <c r="I31" s="231">
        <f t="shared" ca="1" si="10"/>
        <v>15799211</v>
      </c>
      <c r="J31" s="198"/>
      <c r="K31" s="198">
        <f t="shared" ca="1" si="11"/>
        <v>12379850</v>
      </c>
      <c r="L31" s="198">
        <f t="shared" ca="1" si="12"/>
        <v>45131875</v>
      </c>
      <c r="M31" s="198">
        <f t="shared" ca="1" si="13"/>
        <v>823433</v>
      </c>
      <c r="N31" s="231">
        <f t="shared" ca="1" si="14"/>
        <v>58335158</v>
      </c>
      <c r="O31" s="198"/>
      <c r="P31" s="198">
        <f t="shared" ca="1" si="15"/>
        <v>3546593</v>
      </c>
      <c r="Q31" s="198">
        <f t="shared" ca="1" si="16"/>
        <v>13502950</v>
      </c>
      <c r="R31" s="198">
        <f t="shared" ca="1" si="17"/>
        <v>5704369</v>
      </c>
      <c r="S31" s="231">
        <f t="shared" ca="1" si="0"/>
        <v>22753912</v>
      </c>
      <c r="T31" s="198"/>
      <c r="U31" s="483">
        <f t="shared" ca="1" si="18"/>
        <v>2932610</v>
      </c>
      <c r="V31" s="483">
        <f t="shared" ca="1" si="19"/>
        <v>8184772</v>
      </c>
      <c r="W31" s="483">
        <f t="shared" ca="1" si="20"/>
        <v>0</v>
      </c>
      <c r="X31" s="483">
        <f t="shared" ca="1" si="21"/>
        <v>0</v>
      </c>
      <c r="Y31" s="483">
        <f t="shared" ca="1" si="22"/>
        <v>0</v>
      </c>
      <c r="Z31" s="483">
        <f t="shared" ca="1" si="23"/>
        <v>0</v>
      </c>
      <c r="AA31" s="483">
        <f t="shared" ca="1" si="24"/>
        <v>50417</v>
      </c>
      <c r="AB31" s="483">
        <f t="shared" ca="1" si="25"/>
        <v>0</v>
      </c>
      <c r="AC31" s="483">
        <f t="shared" ca="1" si="26"/>
        <v>71872</v>
      </c>
      <c r="AD31" s="483">
        <f t="shared" ca="1" si="27"/>
        <v>276238</v>
      </c>
      <c r="AE31" s="483">
        <f t="shared" ca="1" si="28"/>
        <v>0</v>
      </c>
      <c r="AF31" s="483">
        <f t="shared" ca="1" si="29"/>
        <v>135117</v>
      </c>
      <c r="AG31" s="483">
        <f t="shared" ca="1" si="30"/>
        <v>2301</v>
      </c>
      <c r="AH31" s="483">
        <f t="shared" ca="1" si="31"/>
        <v>3605785</v>
      </c>
      <c r="AI31" s="483">
        <f t="shared" ca="1" si="32"/>
        <v>0</v>
      </c>
      <c r="AJ31" s="483">
        <f t="shared" ca="1" si="33"/>
        <v>0</v>
      </c>
      <c r="AK31" s="483">
        <f t="shared" ca="1" si="34"/>
        <v>0</v>
      </c>
      <c r="AL31" s="483">
        <f t="shared" ca="1" si="35"/>
        <v>0</v>
      </c>
      <c r="AM31" s="483">
        <f t="shared" ca="1" si="36"/>
        <v>0</v>
      </c>
      <c r="AN31" s="483">
        <f t="shared" ca="1" si="37"/>
        <v>0</v>
      </c>
      <c r="AO31" s="483">
        <f t="shared" ca="1" si="38"/>
        <v>0</v>
      </c>
      <c r="AP31" s="483">
        <f t="shared" ca="1" si="39"/>
        <v>2778107</v>
      </c>
      <c r="AQ31" s="483">
        <f t="shared" ca="1" si="40"/>
        <v>0</v>
      </c>
      <c r="AR31" s="483">
        <f t="shared" ca="1" si="41"/>
        <v>0</v>
      </c>
      <c r="AS31" s="483">
        <f t="shared" ca="1" si="42"/>
        <v>1925279</v>
      </c>
      <c r="AT31" s="483">
        <f t="shared" ca="1" si="43"/>
        <v>927622</v>
      </c>
      <c r="AU31" s="483">
        <f t="shared" ca="1" si="44"/>
        <v>0</v>
      </c>
      <c r="AV31" s="483">
        <f t="shared" ca="1" si="45"/>
        <v>162785</v>
      </c>
      <c r="AW31" s="483">
        <f t="shared" ca="1" si="46"/>
        <v>0</v>
      </c>
      <c r="AX31" s="482">
        <f t="shared" ca="1" si="52"/>
        <v>187134</v>
      </c>
      <c r="AY31" s="482">
        <f t="shared" ca="1" si="47"/>
        <v>192342.9</v>
      </c>
      <c r="AZ31" s="231">
        <f t="shared" ca="1" si="48"/>
        <v>21240039</v>
      </c>
      <c r="BA31" s="198"/>
      <c r="BB31" s="231">
        <f t="shared" ca="1" si="1"/>
        <v>118128320</v>
      </c>
      <c r="BC31" s="198"/>
      <c r="BD31" s="368">
        <v>0</v>
      </c>
      <c r="BE31" s="368">
        <v>1254808</v>
      </c>
      <c r="BF31" s="368">
        <v>0</v>
      </c>
      <c r="BG31" s="368">
        <v>414089</v>
      </c>
      <c r="BH31" s="368">
        <v>419518</v>
      </c>
      <c r="BI31" s="368">
        <v>745126</v>
      </c>
      <c r="BJ31" s="368">
        <v>5577162</v>
      </c>
      <c r="BK31" s="368">
        <v>3194070</v>
      </c>
      <c r="BL31" s="368">
        <v>102562</v>
      </c>
      <c r="BM31" s="368">
        <v>52260</v>
      </c>
      <c r="BN31" s="368">
        <v>30193</v>
      </c>
      <c r="BO31" s="368">
        <v>427620</v>
      </c>
      <c r="BP31" s="368">
        <v>273949</v>
      </c>
      <c r="BQ31" s="198">
        <f t="shared" si="49"/>
        <v>12491357</v>
      </c>
      <c r="BR31" s="198"/>
      <c r="BS31" s="198">
        <f>'MINERAL VALUE DETAIL'!O25</f>
        <v>17846453</v>
      </c>
      <c r="BT31" s="198">
        <f>'MINERAL VALUE DETAIL'!N25</f>
        <v>954338</v>
      </c>
      <c r="BU31" s="198">
        <f>'MINERAL VALUE DETAIL'!S25+'MINERAL VALUE DETAIL'!U25</f>
        <v>0</v>
      </c>
      <c r="BV31" s="198">
        <f>'MINERAL VALUE DETAIL'!T25</f>
        <v>0</v>
      </c>
      <c r="BW31" s="198">
        <f>SUM('MINERAL VALUE DETAIL'!B25:M25,'MINERAL VALUE DETAIL'!P25,'MINERAL VALUE DETAIL'!Q25,'MINERAL VALUE DETAIL'!V25)</f>
        <v>3885805</v>
      </c>
      <c r="BX31" s="231">
        <f t="shared" si="2"/>
        <v>22686596</v>
      </c>
      <c r="BY31" s="78"/>
      <c r="BZ31" s="245">
        <f t="shared" si="3"/>
        <v>35177953</v>
      </c>
      <c r="CA31" s="241">
        <f t="shared" ca="1" si="4"/>
        <v>153306273</v>
      </c>
      <c r="CB31" s="198"/>
    </row>
    <row r="32" spans="1:80" ht="18.75" customHeight="1" thickBot="1">
      <c r="A32" s="220" t="s">
        <v>162</v>
      </c>
      <c r="B32" s="220">
        <f t="shared" ca="1" si="50"/>
        <v>3518.24</v>
      </c>
      <c r="C32" s="220">
        <f t="shared" ca="1" si="5"/>
        <v>371373</v>
      </c>
      <c r="D32" s="220">
        <f t="shared" ca="1" si="6"/>
        <v>29706.239999999998</v>
      </c>
      <c r="E32" s="220">
        <f t="shared" ca="1" si="7"/>
        <v>1014793</v>
      </c>
      <c r="F32" s="220">
        <f t="shared" ca="1" si="8"/>
        <v>1009591.5364999999</v>
      </c>
      <c r="G32" s="220">
        <f t="shared" ca="1" si="9"/>
        <v>6795927</v>
      </c>
      <c r="H32" s="232">
        <f t="shared" ca="1" si="10"/>
        <v>1042816.0164999999</v>
      </c>
      <c r="I32" s="232">
        <f t="shared" ca="1" si="10"/>
        <v>8182093</v>
      </c>
      <c r="J32" s="220"/>
      <c r="K32" s="220">
        <f t="shared" ca="1" si="11"/>
        <v>10350386</v>
      </c>
      <c r="L32" s="220">
        <f t="shared" ca="1" si="12"/>
        <v>39418737</v>
      </c>
      <c r="M32" s="220">
        <f t="shared" ca="1" si="13"/>
        <v>1806411</v>
      </c>
      <c r="N32" s="232">
        <f t="shared" ca="1" si="14"/>
        <v>51575534</v>
      </c>
      <c r="O32" s="220"/>
      <c r="P32" s="220">
        <f t="shared" ca="1" si="15"/>
        <v>1744063</v>
      </c>
      <c r="Q32" s="220">
        <f t="shared" ca="1" si="16"/>
        <v>7619423</v>
      </c>
      <c r="R32" s="220">
        <f t="shared" ca="1" si="17"/>
        <v>2757760</v>
      </c>
      <c r="S32" s="232">
        <f t="shared" ca="1" si="0"/>
        <v>12121246</v>
      </c>
      <c r="T32" s="220"/>
      <c r="U32" s="484">
        <f t="shared" ca="1" si="18"/>
        <v>1934</v>
      </c>
      <c r="V32" s="484">
        <f t="shared" ca="1" si="19"/>
        <v>0</v>
      </c>
      <c r="W32" s="484">
        <f t="shared" ca="1" si="20"/>
        <v>0</v>
      </c>
      <c r="X32" s="484">
        <f t="shared" ca="1" si="21"/>
        <v>0</v>
      </c>
      <c r="Y32" s="484">
        <f t="shared" ca="1" si="22"/>
        <v>0</v>
      </c>
      <c r="Z32" s="484">
        <f t="shared" ca="1" si="23"/>
        <v>0</v>
      </c>
      <c r="AA32" s="484">
        <f t="shared" ca="1" si="24"/>
        <v>77384</v>
      </c>
      <c r="AB32" s="484">
        <f t="shared" ca="1" si="25"/>
        <v>0</v>
      </c>
      <c r="AC32" s="484">
        <f t="shared" ca="1" si="26"/>
        <v>0</v>
      </c>
      <c r="AD32" s="484">
        <f t="shared" ca="1" si="27"/>
        <v>228962</v>
      </c>
      <c r="AE32" s="484">
        <f t="shared" ca="1" si="28"/>
        <v>0</v>
      </c>
      <c r="AF32" s="484">
        <f t="shared" ca="1" si="29"/>
        <v>92614</v>
      </c>
      <c r="AG32" s="484">
        <f t="shared" ca="1" si="30"/>
        <v>9775</v>
      </c>
      <c r="AH32" s="484">
        <f t="shared" ca="1" si="31"/>
        <v>0</v>
      </c>
      <c r="AI32" s="484">
        <f t="shared" ca="1" si="32"/>
        <v>0</v>
      </c>
      <c r="AJ32" s="484">
        <f t="shared" ca="1" si="33"/>
        <v>0</v>
      </c>
      <c r="AK32" s="484">
        <f t="shared" ca="1" si="34"/>
        <v>0</v>
      </c>
      <c r="AL32" s="484">
        <f t="shared" ca="1" si="35"/>
        <v>449468</v>
      </c>
      <c r="AM32" s="484">
        <f t="shared" ca="1" si="36"/>
        <v>0</v>
      </c>
      <c r="AN32" s="484">
        <f t="shared" ca="1" si="37"/>
        <v>0</v>
      </c>
      <c r="AO32" s="484">
        <f t="shared" ca="1" si="38"/>
        <v>0</v>
      </c>
      <c r="AP32" s="484">
        <f t="shared" ca="1" si="39"/>
        <v>2862660</v>
      </c>
      <c r="AQ32" s="484">
        <f t="shared" ca="1" si="40"/>
        <v>0</v>
      </c>
      <c r="AR32" s="484">
        <f t="shared" ca="1" si="41"/>
        <v>0</v>
      </c>
      <c r="AS32" s="484">
        <f t="shared" ca="1" si="42"/>
        <v>701017</v>
      </c>
      <c r="AT32" s="484">
        <f t="shared" ca="1" si="43"/>
        <v>11752526</v>
      </c>
      <c r="AU32" s="484">
        <f t="shared" ca="1" si="44"/>
        <v>0</v>
      </c>
      <c r="AV32" s="484">
        <f t="shared" ca="1" si="45"/>
        <v>0</v>
      </c>
      <c r="AW32" s="484">
        <f t="shared" ca="1" si="46"/>
        <v>0</v>
      </c>
      <c r="AX32" s="484">
        <f t="shared" ca="1" si="52"/>
        <v>252744</v>
      </c>
      <c r="AY32" s="484">
        <f t="shared" ca="1" si="47"/>
        <v>0</v>
      </c>
      <c r="AZ32" s="232">
        <f t="shared" ca="1" si="48"/>
        <v>16429084</v>
      </c>
      <c r="BA32" s="198"/>
      <c r="BB32" s="232">
        <f t="shared" ca="1" si="1"/>
        <v>88307957</v>
      </c>
      <c r="BC32" s="220"/>
      <c r="BD32" s="368">
        <v>166</v>
      </c>
      <c r="BE32" s="368">
        <v>3173712</v>
      </c>
      <c r="BF32" s="368">
        <v>0</v>
      </c>
      <c r="BG32" s="368">
        <v>905834</v>
      </c>
      <c r="BH32" s="368">
        <v>211264</v>
      </c>
      <c r="BI32" s="368">
        <v>0</v>
      </c>
      <c r="BJ32" s="368">
        <v>32778399</v>
      </c>
      <c r="BK32" s="368">
        <v>16056930</v>
      </c>
      <c r="BL32" s="368">
        <v>72101</v>
      </c>
      <c r="BM32" s="368">
        <v>26</v>
      </c>
      <c r="BN32" s="368">
        <v>2110</v>
      </c>
      <c r="BO32" s="368">
        <v>359217</v>
      </c>
      <c r="BP32" s="368">
        <v>149374</v>
      </c>
      <c r="BQ32" s="198">
        <f t="shared" si="49"/>
        <v>53709133</v>
      </c>
      <c r="BR32" s="220"/>
      <c r="BS32" s="220">
        <f>'MINERAL VALUE DETAIL'!O26</f>
        <v>28412561</v>
      </c>
      <c r="BT32" s="220">
        <f>'MINERAL VALUE DETAIL'!N26</f>
        <v>1410798</v>
      </c>
      <c r="BU32" s="220">
        <f>'MINERAL VALUE DETAIL'!S26+'MINERAL VALUE DETAIL'!U26</f>
        <v>0</v>
      </c>
      <c r="BV32" s="220">
        <f>'MINERAL VALUE DETAIL'!T26</f>
        <v>0</v>
      </c>
      <c r="BW32" s="220">
        <f>SUM('MINERAL VALUE DETAIL'!B26:M26,'MINERAL VALUE DETAIL'!P26,'MINERAL VALUE DETAIL'!Q26,'MINERAL VALUE DETAIL'!V26)</f>
        <v>598219</v>
      </c>
      <c r="BX32" s="232">
        <f t="shared" si="2"/>
        <v>30421578</v>
      </c>
      <c r="BY32" s="78"/>
      <c r="BZ32" s="334">
        <f t="shared" si="3"/>
        <v>84130711</v>
      </c>
      <c r="CA32" s="242">
        <f ca="1">BB32+BZ32</f>
        <v>172438668</v>
      </c>
      <c r="CB32" s="198"/>
    </row>
    <row r="33" spans="1:80" s="186" customFormat="1" ht="18.75" customHeight="1" thickBot="1">
      <c r="A33" s="199" t="s">
        <v>343</v>
      </c>
      <c r="B33" s="199">
        <f t="shared" ref="B33:N33" ca="1" si="53">SUM(B10:B32)</f>
        <v>1178250.8936600001</v>
      </c>
      <c r="C33" s="199">
        <f t="shared" ca="1" si="53"/>
        <v>216310451</v>
      </c>
      <c r="D33" s="199">
        <f t="shared" ca="1" si="53"/>
        <v>710235.18843500013</v>
      </c>
      <c r="E33" s="199">
        <f t="shared" ca="1" si="53"/>
        <v>26214877</v>
      </c>
      <c r="F33" s="199">
        <f t="shared" ca="1" si="53"/>
        <v>22668352.010494001</v>
      </c>
      <c r="G33" s="199">
        <f t="shared" ca="1" si="53"/>
        <v>190027917</v>
      </c>
      <c r="H33" s="233">
        <f t="shared" ca="1" si="53"/>
        <v>24556838.092588998</v>
      </c>
      <c r="I33" s="233">
        <f t="shared" ca="1" si="53"/>
        <v>432553245</v>
      </c>
      <c r="J33" s="199"/>
      <c r="K33" s="199">
        <f t="shared" ca="1" si="53"/>
        <v>2443876573</v>
      </c>
      <c r="L33" s="199">
        <f t="shared" ca="1" si="53"/>
        <v>5771129043</v>
      </c>
      <c r="M33" s="199">
        <f t="shared" ca="1" si="53"/>
        <v>50766930</v>
      </c>
      <c r="N33" s="233">
        <f t="shared" ca="1" si="53"/>
        <v>8265772546</v>
      </c>
      <c r="O33" s="199"/>
      <c r="P33" s="199">
        <f t="shared" ref="P33:AD33" ca="1" si="54">SUM(P10:P32)</f>
        <v>507795912</v>
      </c>
      <c r="Q33" s="199">
        <f t="shared" ca="1" si="54"/>
        <v>1578353986</v>
      </c>
      <c r="R33" s="199">
        <f t="shared" ca="1" si="54"/>
        <v>476961594</v>
      </c>
      <c r="S33" s="233">
        <f t="shared" ca="1" si="54"/>
        <v>2563111492</v>
      </c>
      <c r="T33" s="199"/>
      <c r="U33" s="199">
        <f t="shared" ca="1" si="54"/>
        <v>7099525</v>
      </c>
      <c r="V33" s="199">
        <f t="shared" ca="1" si="54"/>
        <v>13513480</v>
      </c>
      <c r="W33" s="199">
        <f t="shared" ca="1" si="54"/>
        <v>0</v>
      </c>
      <c r="X33" s="199">
        <f t="shared" ca="1" si="54"/>
        <v>1330350</v>
      </c>
      <c r="Y33" s="199">
        <f t="shared" ca="1" si="54"/>
        <v>337175</v>
      </c>
      <c r="Z33" s="199">
        <f t="shared" ca="1" si="54"/>
        <v>56890</v>
      </c>
      <c r="AA33" s="199">
        <f t="shared" ca="1" si="54"/>
        <v>4614791</v>
      </c>
      <c r="AB33" s="199">
        <f t="shared" ca="1" si="54"/>
        <v>81780</v>
      </c>
      <c r="AC33" s="199">
        <f t="shared" ca="1" si="54"/>
        <v>3763083</v>
      </c>
      <c r="AD33" s="199">
        <f t="shared" ca="1" si="54"/>
        <v>28740227</v>
      </c>
      <c r="AE33" s="199">
        <f ca="1">SUM(AE10:AE32)</f>
        <v>4851025</v>
      </c>
      <c r="AF33" s="199">
        <f t="shared" ref="AF33:AZ33" ca="1" si="55">SUM(AF10:AF32)</f>
        <v>49214198</v>
      </c>
      <c r="AG33" s="199">
        <f t="shared" ca="1" si="55"/>
        <v>4627852</v>
      </c>
      <c r="AH33" s="199">
        <f t="shared" ca="1" si="55"/>
        <v>36111837</v>
      </c>
      <c r="AI33" s="199">
        <f t="shared" ca="1" si="55"/>
        <v>11256084</v>
      </c>
      <c r="AJ33" s="199">
        <f t="shared" ca="1" si="55"/>
        <v>816184</v>
      </c>
      <c r="AK33" s="199">
        <f t="shared" ca="1" si="55"/>
        <v>6508040</v>
      </c>
      <c r="AL33" s="199">
        <f t="shared" ca="1" si="55"/>
        <v>20013232</v>
      </c>
      <c r="AM33" s="199">
        <f t="shared" ca="1" si="55"/>
        <v>1163580</v>
      </c>
      <c r="AN33" s="199">
        <f t="shared" ca="1" si="55"/>
        <v>454464</v>
      </c>
      <c r="AO33" s="199">
        <f t="shared" ca="1" si="55"/>
        <v>120754</v>
      </c>
      <c r="AP33" s="199">
        <f t="shared" ca="1" si="55"/>
        <v>1023490569</v>
      </c>
      <c r="AQ33" s="199">
        <f t="shared" ca="1" si="55"/>
        <v>219458687</v>
      </c>
      <c r="AR33" s="199">
        <f t="shared" ca="1" si="55"/>
        <v>6754796</v>
      </c>
      <c r="AS33" s="199">
        <f t="shared" ca="1" si="55"/>
        <v>223866645</v>
      </c>
      <c r="AT33" s="199">
        <f t="shared" ca="1" si="55"/>
        <v>334702544</v>
      </c>
      <c r="AU33" s="199">
        <f t="shared" ca="1" si="55"/>
        <v>111254385</v>
      </c>
      <c r="AV33" s="199">
        <f t="shared" ca="1" si="55"/>
        <v>55809323</v>
      </c>
      <c r="AW33" s="199">
        <f ca="1">SUM(AW10:AW32)</f>
        <v>290292469</v>
      </c>
      <c r="AX33" s="199">
        <f t="shared" ca="1" si="55"/>
        <v>10570695</v>
      </c>
      <c r="AY33" s="199">
        <f t="shared" ca="1" si="55"/>
        <v>211406194.43500003</v>
      </c>
      <c r="AZ33" s="233">
        <f t="shared" ca="1" si="55"/>
        <v>2470874664</v>
      </c>
      <c r="BA33" s="198"/>
      <c r="BB33" s="233">
        <f ca="1">SUM(BB10:BB32)</f>
        <v>13732311947</v>
      </c>
      <c r="BC33" s="199"/>
      <c r="BD33" s="458">
        <f>SUM(BD10:BD32)</f>
        <v>7079023</v>
      </c>
      <c r="BE33" s="458">
        <f t="shared" ref="BE33:BK33" si="56">SUM(BE10:BE32)</f>
        <v>436406519</v>
      </c>
      <c r="BF33" s="458">
        <f t="shared" si="56"/>
        <v>9081944</v>
      </c>
      <c r="BG33" s="458">
        <f t="shared" si="56"/>
        <v>156025159</v>
      </c>
      <c r="BH33" s="458">
        <f t="shared" si="56"/>
        <v>40806300</v>
      </c>
      <c r="BI33" s="458">
        <f t="shared" si="56"/>
        <v>132380427</v>
      </c>
      <c r="BJ33" s="458">
        <f t="shared" si="56"/>
        <v>461976718</v>
      </c>
      <c r="BK33" s="458">
        <f t="shared" si="56"/>
        <v>501769893</v>
      </c>
      <c r="BL33" s="458">
        <f t="shared" ref="BL33:BV33" si="57">SUM(BL10:BL32)</f>
        <v>9303387</v>
      </c>
      <c r="BM33" s="458">
        <f t="shared" si="57"/>
        <v>13388752</v>
      </c>
      <c r="BN33" s="458">
        <f t="shared" si="57"/>
        <v>6435284</v>
      </c>
      <c r="BO33" s="458">
        <f t="shared" si="57"/>
        <v>15432700</v>
      </c>
      <c r="BP33" s="458">
        <f t="shared" si="57"/>
        <v>16493939</v>
      </c>
      <c r="BQ33" s="459">
        <f t="shared" si="57"/>
        <v>1806580045</v>
      </c>
      <c r="BR33" s="199"/>
      <c r="BS33" s="199">
        <f t="shared" si="57"/>
        <v>6958392440</v>
      </c>
      <c r="BT33" s="199">
        <f>SUM(BT10:BT32)</f>
        <v>2336279439</v>
      </c>
      <c r="BU33" s="199">
        <f t="shared" si="57"/>
        <v>2092994749</v>
      </c>
      <c r="BV33" s="199">
        <f t="shared" si="57"/>
        <v>582047695</v>
      </c>
      <c r="BW33" s="199">
        <f>SUM(BW10:BW32)</f>
        <v>145366305</v>
      </c>
      <c r="BX33" s="489">
        <f>SUM(BX10:BX32)</f>
        <v>12115080628</v>
      </c>
      <c r="BZ33" s="490">
        <f>SUM(BZ10:BZ32)</f>
        <v>13921660673</v>
      </c>
      <c r="CA33" s="491">
        <f ca="1">SUM(CA10:CA32)</f>
        <v>27653972620</v>
      </c>
      <c r="CB33" s="198"/>
    </row>
    <row r="34" spans="1:80" ht="18.7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78"/>
      <c r="BZ34" s="198"/>
      <c r="CA34" s="198"/>
      <c r="CB34" s="198"/>
    </row>
    <row r="35" spans="1:80" ht="18.7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78"/>
      <c r="BZ35" s="198"/>
      <c r="CA35" s="198"/>
      <c r="CB35" s="198"/>
    </row>
    <row r="36" spans="1:80" ht="18.75" customHeight="1">
      <c r="BA36" s="198"/>
      <c r="BL36" s="198"/>
      <c r="BM36" s="198"/>
      <c r="BN36" s="198"/>
      <c r="BO36" s="198"/>
      <c r="BP36" s="198"/>
      <c r="BQ36" s="198"/>
      <c r="BY36" s="78"/>
    </row>
    <row r="37" spans="1:80" ht="18.75" customHeight="1">
      <c r="BA37" s="198"/>
      <c r="BL37" s="198"/>
      <c r="BM37" s="198"/>
      <c r="BN37" s="198"/>
      <c r="BO37" s="198"/>
      <c r="BP37" s="198"/>
      <c r="BQ37" s="198"/>
      <c r="BY37" s="78"/>
    </row>
    <row r="38" spans="1:80" ht="18.75" customHeight="1">
      <c r="BA38" s="198"/>
      <c r="BL38" s="198" t="s">
        <v>530</v>
      </c>
      <c r="BM38" s="198"/>
      <c r="BN38" s="198"/>
      <c r="BO38" s="198"/>
      <c r="BP38" s="198"/>
      <c r="BQ38" s="198"/>
      <c r="BY38" s="78"/>
    </row>
    <row r="39" spans="1:80" ht="18.75" customHeight="1">
      <c r="BL39" s="198"/>
      <c r="BM39" s="198"/>
      <c r="BN39" s="198"/>
      <c r="BO39" s="198"/>
      <c r="BP39" s="198"/>
      <c r="BQ39" s="198"/>
      <c r="BY39" s="78"/>
    </row>
    <row r="40" spans="1:80" ht="18.75" customHeight="1">
      <c r="BL40" s="198"/>
      <c r="BM40" s="198"/>
      <c r="BN40" s="198"/>
      <c r="BO40" s="198"/>
      <c r="BP40" s="198"/>
      <c r="BQ40" s="198"/>
      <c r="BY40" s="78"/>
    </row>
    <row r="41" spans="1:80" ht="18.75" customHeight="1">
      <c r="BL41" s="198"/>
      <c r="BM41" s="198"/>
      <c r="BN41" s="198"/>
      <c r="BO41" s="198"/>
      <c r="BP41" s="198"/>
      <c r="BQ41" s="198"/>
      <c r="BY41" s="78"/>
    </row>
    <row r="42" spans="1:80" ht="18.75" customHeight="1">
      <c r="BL42" s="198"/>
      <c r="BM42" s="198"/>
      <c r="BN42" s="198"/>
      <c r="BO42" s="198"/>
      <c r="BP42" s="198"/>
      <c r="BQ42" s="198"/>
      <c r="BY42" s="78"/>
    </row>
    <row r="43" spans="1:80" ht="18.75" customHeight="1">
      <c r="BY43" s="78"/>
    </row>
    <row r="44" spans="1:80" ht="18.75" customHeight="1">
      <c r="BL44" s="198"/>
      <c r="BM44" s="198"/>
      <c r="BN44" s="198"/>
      <c r="BO44" s="198"/>
      <c r="BP44" s="198"/>
      <c r="BQ44" s="198"/>
      <c r="BY44" s="78"/>
    </row>
    <row r="45" spans="1:80" ht="18.75" customHeight="1">
      <c r="BL45" s="198"/>
      <c r="BM45" s="198"/>
      <c r="BN45" s="198"/>
      <c r="BO45" s="198"/>
      <c r="BP45" s="198"/>
      <c r="BQ45" s="198"/>
      <c r="BY45" s="78"/>
    </row>
    <row r="46" spans="1:80" ht="18.75" customHeight="1">
      <c r="BL46" s="198"/>
      <c r="BM46" s="198"/>
      <c r="BN46" s="198"/>
      <c r="BO46" s="198"/>
      <c r="BP46" s="198"/>
      <c r="BQ46" s="198"/>
      <c r="BY46" s="78"/>
    </row>
    <row r="47" spans="1:80" ht="18.75" customHeight="1">
      <c r="BL47" s="198"/>
      <c r="BM47" s="198"/>
      <c r="BN47" s="198"/>
      <c r="BO47" s="198"/>
      <c r="BP47" s="198"/>
      <c r="BQ47" s="198"/>
      <c r="BY47" s="78"/>
    </row>
    <row r="48" spans="1:80" ht="18.75" customHeight="1">
      <c r="BL48" s="198"/>
      <c r="BM48" s="198"/>
      <c r="BN48" s="198"/>
      <c r="BO48" s="198"/>
      <c r="BP48" s="198"/>
      <c r="BQ48" s="198"/>
      <c r="BY48" s="78"/>
    </row>
    <row r="49" spans="64:77" ht="18.75" customHeight="1">
      <c r="BL49" s="198"/>
      <c r="BM49" s="198"/>
      <c r="BN49" s="198"/>
      <c r="BO49" s="198"/>
      <c r="BP49" s="198"/>
      <c r="BQ49" s="198"/>
      <c r="BY49" s="78"/>
    </row>
    <row r="50" spans="64:77" ht="18.75" customHeight="1">
      <c r="BL50" s="198"/>
      <c r="BM50" s="198"/>
      <c r="BN50" s="198"/>
      <c r="BO50" s="198"/>
      <c r="BP50" s="198"/>
      <c r="BQ50" s="198"/>
      <c r="BY50" s="78"/>
    </row>
    <row r="51" spans="64:77" ht="18.75" customHeight="1">
      <c r="BL51" s="198"/>
      <c r="BM51" s="198"/>
      <c r="BN51" s="198"/>
      <c r="BO51" s="198"/>
      <c r="BP51" s="198"/>
      <c r="BQ51" s="198"/>
      <c r="BY51" s="78"/>
    </row>
    <row r="52" spans="64:77" ht="18.75" customHeight="1">
      <c r="BL52" s="198"/>
      <c r="BM52" s="198"/>
      <c r="BN52" s="198"/>
      <c r="BO52" s="198"/>
      <c r="BP52" s="198"/>
      <c r="BQ52" s="198"/>
      <c r="BY52" s="78"/>
    </row>
    <row r="53" spans="64:77" ht="18.75" customHeight="1">
      <c r="BL53" s="198"/>
      <c r="BM53" s="198"/>
      <c r="BN53" s="198"/>
      <c r="BO53" s="198"/>
      <c r="BP53" s="198"/>
      <c r="BQ53" s="198"/>
      <c r="BY53" s="78"/>
    </row>
    <row r="54" spans="64:77" ht="18.75" customHeight="1">
      <c r="BL54" s="198"/>
      <c r="BM54" s="198"/>
      <c r="BN54" s="198"/>
      <c r="BO54" s="198"/>
      <c r="BP54" s="198"/>
      <c r="BQ54" s="198"/>
      <c r="BY54" s="78"/>
    </row>
    <row r="55" spans="64:77" ht="18.75" customHeight="1">
      <c r="BL55" s="198"/>
      <c r="BM55" s="198"/>
      <c r="BN55" s="198"/>
      <c r="BO55" s="198"/>
      <c r="BP55" s="198"/>
      <c r="BQ55" s="198"/>
      <c r="BY55" s="78"/>
    </row>
    <row r="56" spans="64:77" ht="18.75" customHeight="1">
      <c r="BL56" s="198"/>
      <c r="BM56" s="198"/>
      <c r="BN56" s="198"/>
      <c r="BO56" s="198"/>
      <c r="BP56" s="198"/>
      <c r="BQ56" s="198"/>
      <c r="BY56" s="78"/>
    </row>
    <row r="57" spans="64:77" ht="18.75" customHeight="1">
      <c r="BL57" s="198"/>
      <c r="BM57" s="198"/>
      <c r="BN57" s="198"/>
      <c r="BO57" s="198"/>
      <c r="BP57" s="198"/>
      <c r="BQ57" s="198"/>
      <c r="BY57" s="78"/>
    </row>
    <row r="58" spans="64:77" ht="18.75" customHeight="1">
      <c r="BL58" s="198"/>
      <c r="BM58" s="198"/>
      <c r="BN58" s="198"/>
      <c r="BO58" s="198"/>
      <c r="BP58" s="198"/>
      <c r="BQ58" s="198"/>
      <c r="BY58" s="78"/>
    </row>
    <row r="59" spans="64:77" ht="18.75" customHeight="1">
      <c r="BL59" s="198"/>
      <c r="BM59" s="198"/>
      <c r="BN59" s="198"/>
      <c r="BO59" s="198"/>
      <c r="BP59" s="198"/>
      <c r="BQ59" s="198"/>
      <c r="BY59" s="78"/>
    </row>
    <row r="60" spans="64:77" ht="18.75" customHeight="1">
      <c r="BL60" s="198"/>
      <c r="BM60" s="198"/>
      <c r="BN60" s="198"/>
      <c r="BO60" s="198"/>
      <c r="BP60" s="198"/>
      <c r="BQ60" s="198"/>
      <c r="BY60" s="78"/>
    </row>
    <row r="61" spans="64:77" ht="18.75" customHeight="1">
      <c r="BL61" s="198"/>
      <c r="BM61" s="198"/>
      <c r="BN61" s="198"/>
      <c r="BO61" s="198"/>
      <c r="BP61" s="198"/>
      <c r="BQ61" s="198"/>
      <c r="BY61" s="78"/>
    </row>
    <row r="62" spans="64:77" ht="18.75" customHeight="1">
      <c r="BL62" s="198"/>
      <c r="BM62" s="198"/>
      <c r="BN62" s="198"/>
      <c r="BO62" s="198"/>
      <c r="BP62" s="198"/>
      <c r="BQ62" s="198"/>
      <c r="BY62" s="78"/>
    </row>
    <row r="63" spans="64:77" ht="18.75" customHeight="1">
      <c r="BL63" s="198"/>
      <c r="BM63" s="198"/>
      <c r="BN63" s="198"/>
      <c r="BO63" s="198"/>
      <c r="BP63" s="198"/>
      <c r="BQ63" s="198"/>
      <c r="BY63" s="78"/>
    </row>
    <row r="64" spans="64:77" ht="18.75" customHeight="1">
      <c r="BL64" s="198"/>
      <c r="BM64" s="198"/>
      <c r="BN64" s="198"/>
      <c r="BO64" s="198"/>
      <c r="BP64" s="198"/>
      <c r="BQ64" s="198"/>
      <c r="BY64" s="78"/>
    </row>
    <row r="65" spans="64:77" ht="18.75" customHeight="1">
      <c r="BL65" s="198"/>
      <c r="BM65" s="198"/>
      <c r="BN65" s="198"/>
      <c r="BO65" s="198"/>
      <c r="BP65" s="198"/>
      <c r="BQ65" s="198"/>
      <c r="BY65" s="78"/>
    </row>
    <row r="66" spans="64:77" ht="18.75" customHeight="1">
      <c r="BL66" s="198"/>
      <c r="BM66" s="198"/>
      <c r="BN66" s="198"/>
      <c r="BO66" s="198"/>
      <c r="BP66" s="198"/>
      <c r="BQ66" s="198"/>
      <c r="BY66" s="78"/>
    </row>
    <row r="67" spans="64:77" ht="18.75" customHeight="1">
      <c r="BL67" s="198"/>
      <c r="BM67" s="198"/>
      <c r="BN67" s="198"/>
      <c r="BO67" s="198"/>
      <c r="BP67" s="198"/>
      <c r="BQ67" s="198"/>
      <c r="BY67" s="78"/>
    </row>
    <row r="68" spans="64:77" ht="18.75" customHeight="1">
      <c r="BL68" s="198"/>
      <c r="BM68" s="198"/>
      <c r="BN68" s="198"/>
      <c r="BO68" s="198"/>
      <c r="BP68" s="198"/>
      <c r="BQ68" s="198"/>
      <c r="BY68" s="78"/>
    </row>
    <row r="69" spans="64:77" ht="18.75" customHeight="1">
      <c r="BL69" s="198"/>
      <c r="BM69" s="198"/>
      <c r="BN69" s="198"/>
      <c r="BO69" s="198"/>
      <c r="BP69" s="198"/>
      <c r="BQ69" s="198"/>
      <c r="BY69" s="78"/>
    </row>
    <row r="70" spans="64:77" ht="18.75" customHeight="1">
      <c r="BL70" s="198"/>
      <c r="BM70" s="198"/>
      <c r="BN70" s="198"/>
      <c r="BO70" s="198"/>
      <c r="BP70" s="198"/>
      <c r="BQ70" s="198"/>
      <c r="BY70" s="78"/>
    </row>
    <row r="71" spans="64:77" ht="18.75" customHeight="1">
      <c r="BL71" s="198"/>
      <c r="BM71" s="198"/>
      <c r="BN71" s="198"/>
      <c r="BO71" s="198"/>
      <c r="BP71" s="198"/>
      <c r="BQ71" s="198"/>
      <c r="BY71" s="78"/>
    </row>
    <row r="72" spans="64:77" ht="18.75" customHeight="1">
      <c r="BL72" s="198"/>
      <c r="BM72" s="198"/>
      <c r="BN72" s="198"/>
      <c r="BO72" s="198"/>
      <c r="BP72" s="198"/>
      <c r="BQ72" s="198"/>
      <c r="BY72" s="78"/>
    </row>
    <row r="73" spans="64:77" ht="18.75" customHeight="1">
      <c r="BL73" s="198"/>
      <c r="BM73" s="198"/>
      <c r="BN73" s="198"/>
      <c r="BO73" s="198"/>
      <c r="BP73" s="198"/>
      <c r="BQ73" s="198"/>
      <c r="BY73" s="78"/>
    </row>
    <row r="74" spans="64:77" ht="18.75" customHeight="1">
      <c r="BL74" s="198"/>
      <c r="BM74" s="198"/>
      <c r="BN74" s="198"/>
      <c r="BO74" s="198"/>
      <c r="BP74" s="198"/>
      <c r="BQ74" s="198"/>
      <c r="BY74" s="78"/>
    </row>
    <row r="75" spans="64:77" ht="18.75" customHeight="1">
      <c r="BL75" s="198"/>
      <c r="BM75" s="198"/>
      <c r="BN75" s="198"/>
      <c r="BO75" s="198"/>
      <c r="BP75" s="198"/>
      <c r="BQ75" s="198"/>
      <c r="BY75" s="78"/>
    </row>
    <row r="76" spans="64:77" ht="18.75" customHeight="1">
      <c r="BL76" s="198"/>
      <c r="BM76" s="198"/>
      <c r="BN76" s="198"/>
      <c r="BO76" s="198"/>
      <c r="BP76" s="198"/>
      <c r="BQ76" s="198"/>
      <c r="BY76" s="78"/>
    </row>
    <row r="77" spans="64:77" ht="18.75" customHeight="1">
      <c r="BL77" s="198"/>
      <c r="BM77" s="198"/>
      <c r="BN77" s="198"/>
      <c r="BO77" s="198"/>
      <c r="BP77" s="198"/>
      <c r="BQ77" s="198"/>
      <c r="BY77" s="78"/>
    </row>
    <row r="78" spans="64:77" ht="18.75" customHeight="1">
      <c r="BY78" s="78"/>
    </row>
    <row r="79" spans="64:77" ht="18.75" customHeight="1">
      <c r="BY79" s="78"/>
    </row>
    <row r="80" spans="64:77" ht="18.75" customHeight="1">
      <c r="BY80" s="78"/>
    </row>
    <row r="81" spans="58:77" ht="18.75" customHeight="1">
      <c r="BY81" s="78"/>
    </row>
    <row r="82" spans="58:77" ht="18.75" customHeight="1">
      <c r="BY82" s="78"/>
    </row>
    <row r="83" spans="58:77" ht="18.75" customHeight="1">
      <c r="BY83" s="78"/>
    </row>
    <row r="84" spans="58:77" ht="18.75" customHeight="1">
      <c r="BF84" s="198"/>
      <c r="BG84" s="198"/>
      <c r="BH84" s="198"/>
      <c r="BI84" s="198"/>
      <c r="BJ84" s="198"/>
      <c r="BK84" s="198"/>
      <c r="BL84" s="198"/>
      <c r="BM84" s="198"/>
      <c r="BN84" s="198"/>
      <c r="BO84" s="198"/>
      <c r="BP84" s="198"/>
      <c r="BQ84" s="198"/>
      <c r="BR84" s="198"/>
      <c r="BY84" s="78"/>
    </row>
    <row r="85" spans="58:77" ht="18.75" customHeight="1"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Y85" s="78"/>
    </row>
    <row r="86" spans="58:77" ht="18.75" customHeight="1"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Y86" s="78"/>
    </row>
    <row r="87" spans="58:77" ht="18.75" customHeight="1"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Y87" s="78"/>
    </row>
    <row r="88" spans="58:77" ht="18.75" customHeight="1"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Y88" s="78"/>
    </row>
    <row r="89" spans="58:77" ht="18.75" customHeight="1"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Y89" s="78"/>
    </row>
    <row r="90" spans="58:77" ht="18.75" customHeight="1">
      <c r="BY90" s="78"/>
    </row>
    <row r="91" spans="58:77" ht="18.75" customHeight="1">
      <c r="BY91" s="78"/>
    </row>
    <row r="92" spans="58:77" ht="18.75" customHeight="1">
      <c r="BY92" s="78"/>
    </row>
    <row r="93" spans="58:77" ht="18.75" customHeight="1">
      <c r="BY93" s="78"/>
    </row>
    <row r="94" spans="58:77" ht="18.75" customHeight="1">
      <c r="BY94" s="78"/>
    </row>
    <row r="95" spans="58:77" ht="18.75" customHeight="1">
      <c r="BY95" s="78"/>
    </row>
    <row r="96" spans="58:77" ht="18.75" customHeight="1">
      <c r="BY96" s="78"/>
    </row>
    <row r="97" spans="64:77" ht="18.75" customHeight="1">
      <c r="BY97" s="78"/>
    </row>
    <row r="98" spans="64:77" ht="18.75" customHeight="1">
      <c r="BY98" s="78"/>
    </row>
    <row r="99" spans="64:77" ht="18.75" customHeight="1">
      <c r="BY99" s="78"/>
    </row>
    <row r="100" spans="64:77" ht="18.75" customHeight="1">
      <c r="BY100" s="78"/>
    </row>
    <row r="101" spans="64:77" ht="18.75" customHeight="1">
      <c r="BL101" s="198"/>
      <c r="BM101" s="198"/>
      <c r="BN101" s="198"/>
      <c r="BO101" s="198"/>
      <c r="BP101" s="198"/>
      <c r="BQ101" s="198"/>
      <c r="BY101" s="78"/>
    </row>
    <row r="102" spans="64:77" ht="18.75" customHeight="1">
      <c r="BL102" s="198"/>
      <c r="BM102" s="198"/>
      <c r="BN102" s="198"/>
      <c r="BO102" s="198"/>
      <c r="BP102" s="198"/>
      <c r="BQ102" s="198"/>
      <c r="BY102" s="78"/>
    </row>
    <row r="103" spans="64:77" ht="18.75" customHeight="1">
      <c r="BL103" s="198"/>
      <c r="BM103" s="198"/>
      <c r="BN103" s="198"/>
      <c r="BO103" s="198"/>
      <c r="BP103" s="198"/>
      <c r="BQ103" s="198"/>
      <c r="BY103" s="78"/>
    </row>
    <row r="104" spans="64:77" ht="18.75" customHeight="1">
      <c r="BL104" s="198"/>
      <c r="BM104" s="198"/>
      <c r="BN104" s="198"/>
      <c r="BO104" s="198"/>
      <c r="BP104" s="198"/>
      <c r="BQ104" s="198"/>
      <c r="BY104" s="78"/>
    </row>
    <row r="105" spans="64:77" ht="18.75" customHeight="1">
      <c r="BL105" s="198"/>
      <c r="BM105" s="198"/>
      <c r="BN105" s="198"/>
      <c r="BO105" s="198"/>
      <c r="BP105" s="198"/>
      <c r="BQ105" s="198"/>
      <c r="BY105" s="78"/>
    </row>
    <row r="106" spans="64:77" ht="18.75" customHeight="1">
      <c r="BL106" s="198"/>
      <c r="BM106" s="198"/>
      <c r="BN106" s="198"/>
      <c r="BO106" s="198"/>
      <c r="BP106" s="198"/>
      <c r="BQ106" s="198"/>
      <c r="BY106" s="78"/>
    </row>
    <row r="107" spans="64:77" ht="18.75" customHeight="1">
      <c r="BL107" s="198"/>
      <c r="BM107" s="198"/>
      <c r="BN107" s="198"/>
      <c r="BO107" s="198"/>
      <c r="BP107" s="198"/>
      <c r="BQ107" s="198"/>
      <c r="BY107" s="78"/>
    </row>
    <row r="108" spans="64:77" ht="18.75" customHeight="1">
      <c r="BL108" s="198"/>
      <c r="BM108" s="198"/>
      <c r="BN108" s="198"/>
      <c r="BO108" s="198"/>
      <c r="BP108" s="198"/>
      <c r="BQ108" s="198"/>
      <c r="BY108" s="78"/>
    </row>
    <row r="109" spans="64:77" ht="18.75" customHeight="1">
      <c r="BL109" s="198"/>
      <c r="BM109" s="198"/>
      <c r="BN109" s="198"/>
      <c r="BO109" s="198"/>
      <c r="BP109" s="198"/>
      <c r="BQ109" s="198"/>
      <c r="BY109" s="78"/>
    </row>
    <row r="110" spans="64:77" ht="18.75" customHeight="1">
      <c r="BL110" s="198"/>
      <c r="BM110" s="198"/>
      <c r="BN110" s="198"/>
      <c r="BO110" s="198"/>
      <c r="BP110" s="198"/>
      <c r="BQ110" s="198"/>
      <c r="BY110" s="78"/>
    </row>
    <row r="111" spans="64:77" ht="18.75" customHeight="1">
      <c r="BL111" s="198"/>
      <c r="BM111" s="198"/>
      <c r="BN111" s="198"/>
      <c r="BO111" s="198"/>
      <c r="BP111" s="198"/>
      <c r="BQ111" s="198"/>
      <c r="BY111" s="78"/>
    </row>
    <row r="112" spans="64:77" ht="18.75" customHeight="1">
      <c r="BL112" s="198"/>
      <c r="BM112" s="198"/>
      <c r="BN112" s="198"/>
      <c r="BO112" s="198"/>
      <c r="BP112" s="198"/>
      <c r="BQ112" s="198"/>
      <c r="BY112" s="78"/>
    </row>
    <row r="113" spans="64:77" ht="18.75" customHeight="1">
      <c r="BL113" s="198"/>
      <c r="BM113" s="198"/>
      <c r="BN113" s="198"/>
      <c r="BO113" s="198"/>
      <c r="BP113" s="198"/>
      <c r="BQ113" s="198"/>
      <c r="BY113" s="78"/>
    </row>
    <row r="114" spans="64:77" ht="18.75" customHeight="1">
      <c r="BL114" s="198"/>
      <c r="BM114" s="198"/>
      <c r="BN114" s="198"/>
      <c r="BO114" s="198"/>
      <c r="BP114" s="198"/>
      <c r="BQ114" s="198"/>
      <c r="BY114" s="78"/>
    </row>
    <row r="115" spans="64:77" ht="18.75" customHeight="1">
      <c r="BL115" s="198"/>
      <c r="BM115" s="198"/>
      <c r="BN115" s="198"/>
      <c r="BO115" s="198"/>
      <c r="BP115" s="198"/>
      <c r="BQ115" s="198"/>
      <c r="BY115" s="78"/>
    </row>
    <row r="116" spans="64:77" ht="18.75" customHeight="1">
      <c r="BL116" s="198"/>
      <c r="BM116" s="198"/>
      <c r="BN116" s="198"/>
      <c r="BO116" s="198"/>
      <c r="BP116" s="198"/>
      <c r="BQ116" s="198"/>
      <c r="BY116" s="78"/>
    </row>
    <row r="117" spans="64:77" ht="18.75" customHeight="1">
      <c r="BL117" s="198"/>
      <c r="BM117" s="198"/>
      <c r="BN117" s="198"/>
      <c r="BO117" s="198"/>
      <c r="BP117" s="198"/>
      <c r="BQ117" s="198"/>
      <c r="BY117" s="78"/>
    </row>
    <row r="118" spans="64:77" ht="18.75" customHeight="1">
      <c r="BL118" s="198"/>
      <c r="BM118" s="198"/>
      <c r="BN118" s="198"/>
      <c r="BO118" s="198"/>
      <c r="BP118" s="198"/>
      <c r="BQ118" s="198"/>
      <c r="BY118" s="78"/>
    </row>
    <row r="119" spans="64:77" ht="18.75" customHeight="1">
      <c r="BL119" s="198"/>
      <c r="BM119" s="198"/>
      <c r="BN119" s="198"/>
      <c r="BO119" s="198"/>
      <c r="BP119" s="198"/>
      <c r="BQ119" s="198"/>
      <c r="BY119" s="78"/>
    </row>
    <row r="120" spans="64:77" ht="18.75" customHeight="1">
      <c r="BL120" s="198"/>
      <c r="BM120" s="198"/>
      <c r="BN120" s="198"/>
      <c r="BO120" s="198"/>
      <c r="BP120" s="198"/>
      <c r="BQ120" s="198"/>
      <c r="BY120" s="78"/>
    </row>
    <row r="121" spans="64:77" ht="18.75" customHeight="1">
      <c r="BL121" s="198"/>
      <c r="BM121" s="198"/>
      <c r="BN121" s="198"/>
      <c r="BO121" s="198"/>
      <c r="BP121" s="198"/>
      <c r="BQ121" s="198"/>
      <c r="BY121" s="78"/>
    </row>
    <row r="122" spans="64:77" ht="18.75" customHeight="1">
      <c r="BL122" s="198"/>
      <c r="BM122" s="198"/>
      <c r="BN122" s="198"/>
      <c r="BO122" s="198"/>
      <c r="BP122" s="198"/>
      <c r="BQ122" s="198"/>
      <c r="BY122" s="78"/>
    </row>
    <row r="123" spans="64:77" ht="18.75" customHeight="1">
      <c r="BL123" s="198"/>
      <c r="BM123" s="198"/>
      <c r="BN123" s="198"/>
      <c r="BO123" s="198"/>
      <c r="BP123" s="198"/>
      <c r="BQ123" s="198"/>
      <c r="BY123" s="78"/>
    </row>
    <row r="124" spans="64:77" ht="18.75" customHeight="1">
      <c r="BL124" s="198"/>
      <c r="BM124" s="198"/>
      <c r="BN124" s="198"/>
      <c r="BO124" s="198"/>
      <c r="BP124" s="198"/>
      <c r="BQ124" s="198"/>
      <c r="BY124" s="78"/>
    </row>
    <row r="125" spans="64:77" ht="18.75" customHeight="1">
      <c r="BL125" s="198"/>
      <c r="BM125" s="198"/>
      <c r="BN125" s="198"/>
      <c r="BO125" s="198"/>
      <c r="BP125" s="198"/>
      <c r="BQ125" s="198"/>
      <c r="BY125" s="78"/>
    </row>
    <row r="126" spans="64:77" ht="18.75" customHeight="1">
      <c r="BL126" s="198"/>
      <c r="BM126" s="198"/>
      <c r="BN126" s="198"/>
      <c r="BO126" s="198"/>
      <c r="BP126" s="198"/>
      <c r="BQ126" s="198"/>
      <c r="BY126" s="78"/>
    </row>
    <row r="127" spans="64:77" ht="18.75" customHeight="1">
      <c r="BL127" s="198"/>
      <c r="BM127" s="198"/>
      <c r="BN127" s="198"/>
      <c r="BO127" s="198"/>
      <c r="BP127" s="198"/>
      <c r="BQ127" s="198"/>
      <c r="BY127" s="78"/>
    </row>
    <row r="128" spans="64:77" ht="18.75" customHeight="1">
      <c r="BL128" s="198"/>
      <c r="BM128" s="198"/>
      <c r="BN128" s="198"/>
      <c r="BO128" s="198"/>
      <c r="BP128" s="198"/>
      <c r="BQ128" s="198"/>
      <c r="BY128" s="78"/>
    </row>
    <row r="129" spans="64:77" ht="18.75" customHeight="1">
      <c r="BL129" s="198"/>
      <c r="BM129" s="198"/>
      <c r="BN129" s="198"/>
      <c r="BO129" s="198"/>
      <c r="BP129" s="198"/>
      <c r="BQ129" s="198"/>
      <c r="BY129" s="78"/>
    </row>
    <row r="130" spans="64:77" ht="18.75" customHeight="1">
      <c r="BL130" s="198"/>
      <c r="BM130" s="198"/>
      <c r="BN130" s="198"/>
      <c r="BO130" s="198"/>
      <c r="BP130" s="198"/>
      <c r="BQ130" s="198"/>
      <c r="BY130" s="78"/>
    </row>
    <row r="131" spans="64:77" ht="18.75" customHeight="1">
      <c r="BL131" s="198"/>
      <c r="BM131" s="198"/>
      <c r="BN131" s="198"/>
      <c r="BO131" s="198"/>
      <c r="BP131" s="198"/>
      <c r="BQ131" s="198"/>
      <c r="BY131" s="78"/>
    </row>
    <row r="132" spans="64:77" ht="18.75" customHeight="1">
      <c r="BL132" s="198"/>
      <c r="BM132" s="198"/>
      <c r="BN132" s="198"/>
      <c r="BO132" s="198"/>
      <c r="BP132" s="198"/>
      <c r="BQ132" s="198"/>
      <c r="BY132" s="78"/>
    </row>
    <row r="133" spans="64:77" ht="18.75" customHeight="1">
      <c r="BL133" s="198"/>
      <c r="BM133" s="198"/>
      <c r="BN133" s="198"/>
      <c r="BO133" s="198"/>
      <c r="BP133" s="198"/>
      <c r="BQ133" s="198"/>
      <c r="BY133" s="78"/>
    </row>
    <row r="134" spans="64:77" ht="18.75" customHeight="1">
      <c r="BL134" s="198"/>
      <c r="BM134" s="198"/>
      <c r="BN134" s="198"/>
      <c r="BO134" s="198"/>
      <c r="BP134" s="198"/>
      <c r="BQ134" s="198"/>
      <c r="BY134" s="78"/>
    </row>
    <row r="135" spans="64:77" ht="18.75" customHeight="1">
      <c r="BL135" s="198"/>
      <c r="BM135" s="198"/>
      <c r="BN135" s="198"/>
      <c r="BO135" s="198"/>
      <c r="BP135" s="198"/>
      <c r="BQ135" s="198"/>
      <c r="BY135" s="78"/>
    </row>
    <row r="136" spans="64:77" ht="18.75" customHeight="1">
      <c r="BL136" s="198"/>
      <c r="BM136" s="198"/>
      <c r="BN136" s="198"/>
      <c r="BO136" s="198"/>
      <c r="BP136" s="198"/>
      <c r="BQ136" s="198"/>
      <c r="BY136" s="78"/>
    </row>
    <row r="137" spans="64:77" ht="18.75" customHeight="1">
      <c r="BL137" s="198"/>
      <c r="BM137" s="198"/>
      <c r="BN137" s="198"/>
      <c r="BO137" s="198"/>
      <c r="BP137" s="198"/>
      <c r="BQ137" s="198"/>
      <c r="BY137" s="78"/>
    </row>
    <row r="138" spans="64:77" ht="18.75" customHeight="1">
      <c r="BL138" s="198"/>
      <c r="BM138" s="198"/>
      <c r="BN138" s="198"/>
      <c r="BO138" s="198"/>
      <c r="BP138" s="198"/>
      <c r="BQ138" s="198"/>
      <c r="BY138" s="78"/>
    </row>
    <row r="139" spans="64:77" ht="18.75" customHeight="1">
      <c r="BL139" s="198"/>
      <c r="BM139" s="198"/>
      <c r="BN139" s="198"/>
      <c r="BO139" s="198"/>
      <c r="BP139" s="198"/>
      <c r="BQ139" s="198"/>
      <c r="BY139" s="78"/>
    </row>
    <row r="140" spans="64:77" ht="18.75" customHeight="1">
      <c r="BL140" s="198"/>
      <c r="BM140" s="198"/>
      <c r="BN140" s="198"/>
      <c r="BO140" s="198"/>
      <c r="BP140" s="198"/>
      <c r="BQ140" s="198"/>
      <c r="BY140" s="78"/>
    </row>
    <row r="141" spans="64:77" ht="18.75" customHeight="1">
      <c r="BL141" s="198"/>
      <c r="BM141" s="198"/>
      <c r="BN141" s="198"/>
      <c r="BO141" s="198"/>
      <c r="BP141" s="198"/>
      <c r="BQ141" s="198"/>
      <c r="BY141" s="78"/>
    </row>
    <row r="142" spans="64:77" ht="18.75" customHeight="1">
      <c r="BL142" s="198"/>
      <c r="BM142" s="198"/>
      <c r="BN142" s="198"/>
      <c r="BO142" s="198"/>
      <c r="BP142" s="198"/>
      <c r="BQ142" s="198"/>
      <c r="BY142" s="78"/>
    </row>
    <row r="143" spans="64:77" ht="18.75" customHeight="1">
      <c r="BL143" s="198"/>
      <c r="BM143" s="198"/>
      <c r="BN143" s="198"/>
      <c r="BO143" s="198"/>
      <c r="BP143" s="198"/>
      <c r="BQ143" s="198"/>
      <c r="BY143" s="78"/>
    </row>
    <row r="144" spans="64:77" ht="18.75" customHeight="1">
      <c r="BL144" s="198"/>
      <c r="BM144" s="198"/>
      <c r="BN144" s="198"/>
      <c r="BO144" s="198"/>
      <c r="BP144" s="198"/>
      <c r="BQ144" s="198"/>
      <c r="BY144" s="78"/>
    </row>
    <row r="145" spans="64:77" ht="18.75" customHeight="1">
      <c r="BL145" s="198"/>
      <c r="BM145" s="198"/>
      <c r="BN145" s="198"/>
      <c r="BO145" s="198"/>
      <c r="BP145" s="198"/>
      <c r="BQ145" s="198"/>
      <c r="BY145" s="78"/>
    </row>
    <row r="146" spans="64:77" ht="18.75" customHeight="1">
      <c r="BL146" s="198"/>
      <c r="BM146" s="198"/>
      <c r="BN146" s="198"/>
      <c r="BO146" s="198"/>
      <c r="BP146" s="198"/>
      <c r="BQ146" s="198"/>
      <c r="BY146" s="78"/>
    </row>
    <row r="147" spans="64:77" ht="18.75" customHeight="1">
      <c r="BL147" s="198"/>
      <c r="BM147" s="198"/>
      <c r="BN147" s="198"/>
      <c r="BO147" s="198"/>
      <c r="BP147" s="198"/>
      <c r="BQ147" s="198"/>
      <c r="BY147" s="78"/>
    </row>
    <row r="148" spans="64:77" ht="18.75" customHeight="1">
      <c r="BL148" s="198"/>
      <c r="BM148" s="198"/>
      <c r="BN148" s="198"/>
      <c r="BO148" s="198"/>
      <c r="BP148" s="198"/>
      <c r="BQ148" s="198"/>
      <c r="BY148" s="78"/>
    </row>
    <row r="149" spans="64:77" ht="18.75" customHeight="1">
      <c r="BL149" s="198"/>
      <c r="BM149" s="198"/>
      <c r="BN149" s="198"/>
      <c r="BO149" s="198"/>
      <c r="BP149" s="198"/>
      <c r="BQ149" s="198"/>
      <c r="BY149" s="78"/>
    </row>
    <row r="150" spans="64:77" ht="18.75" customHeight="1">
      <c r="BL150" s="198"/>
      <c r="BM150" s="198"/>
      <c r="BN150" s="198"/>
      <c r="BO150" s="198"/>
      <c r="BP150" s="198"/>
      <c r="BQ150" s="198"/>
      <c r="BY150" s="78"/>
    </row>
    <row r="151" spans="64:77" ht="18.75" customHeight="1">
      <c r="BL151" s="198"/>
      <c r="BM151" s="198"/>
      <c r="BN151" s="198"/>
      <c r="BO151" s="198"/>
      <c r="BP151" s="198"/>
      <c r="BQ151" s="198"/>
      <c r="BY151" s="78"/>
    </row>
    <row r="152" spans="64:77" ht="18.75" customHeight="1">
      <c r="BL152" s="198"/>
      <c r="BM152" s="198"/>
      <c r="BN152" s="198"/>
      <c r="BO152" s="198"/>
      <c r="BP152" s="198"/>
      <c r="BQ152" s="198"/>
      <c r="BY152" s="78"/>
    </row>
    <row r="153" spans="64:77" ht="18.75" customHeight="1">
      <c r="BL153" s="198"/>
      <c r="BM153" s="198"/>
      <c r="BN153" s="198"/>
      <c r="BO153" s="198"/>
      <c r="BP153" s="198"/>
      <c r="BQ153" s="198"/>
      <c r="BY153" s="78"/>
    </row>
    <row r="154" spans="64:77" ht="18.75" customHeight="1">
      <c r="BL154" s="198"/>
      <c r="BM154" s="198"/>
      <c r="BN154" s="198"/>
      <c r="BO154" s="198"/>
      <c r="BP154" s="198"/>
      <c r="BQ154" s="198"/>
      <c r="BY154" s="78"/>
    </row>
    <row r="155" spans="64:77" ht="18.75" customHeight="1">
      <c r="BL155" s="198"/>
      <c r="BM155" s="198"/>
      <c r="BN155" s="198"/>
      <c r="BO155" s="198"/>
      <c r="BP155" s="198"/>
      <c r="BQ155" s="198"/>
      <c r="BY155" s="78"/>
    </row>
    <row r="156" spans="64:77" ht="18.75" customHeight="1">
      <c r="BL156" s="198"/>
      <c r="BM156" s="198"/>
      <c r="BN156" s="198"/>
      <c r="BO156" s="198"/>
      <c r="BP156" s="198"/>
      <c r="BQ156" s="198"/>
      <c r="BY156" s="78"/>
    </row>
    <row r="157" spans="64:77" ht="18.75" customHeight="1">
      <c r="BL157" s="198"/>
      <c r="BM157" s="198"/>
      <c r="BN157" s="198"/>
      <c r="BO157" s="198"/>
      <c r="BP157" s="198"/>
      <c r="BQ157" s="198"/>
      <c r="BY157" s="78"/>
    </row>
    <row r="158" spans="64:77" ht="18.75" customHeight="1">
      <c r="BL158" s="198"/>
      <c r="BM158" s="198"/>
      <c r="BN158" s="198"/>
      <c r="BO158" s="198"/>
      <c r="BP158" s="198"/>
      <c r="BQ158" s="198"/>
      <c r="BY158" s="78"/>
    </row>
    <row r="159" spans="64:77" ht="18.75" customHeight="1">
      <c r="BL159" s="198"/>
      <c r="BM159" s="198"/>
      <c r="BN159" s="198"/>
      <c r="BO159" s="198"/>
      <c r="BP159" s="198"/>
      <c r="BQ159" s="198"/>
      <c r="BY159" s="78"/>
    </row>
    <row r="160" spans="64:77" ht="18.75" customHeight="1">
      <c r="BL160" s="198"/>
      <c r="BM160" s="198"/>
      <c r="BN160" s="198"/>
      <c r="BO160" s="198"/>
      <c r="BP160" s="198"/>
      <c r="BQ160" s="198"/>
      <c r="BY160" s="78"/>
    </row>
    <row r="161" spans="64:77" ht="18.75" customHeight="1">
      <c r="BL161" s="198"/>
      <c r="BM161" s="198"/>
      <c r="BN161" s="198"/>
      <c r="BO161" s="198"/>
      <c r="BP161" s="198"/>
      <c r="BQ161" s="198"/>
      <c r="BY161" s="78"/>
    </row>
    <row r="162" spans="64:77" ht="18.75" customHeight="1">
      <c r="BL162" s="198"/>
      <c r="BM162" s="198"/>
      <c r="BN162" s="198"/>
      <c r="BO162" s="198"/>
      <c r="BP162" s="198"/>
      <c r="BQ162" s="198"/>
      <c r="BY162" s="78"/>
    </row>
    <row r="163" spans="64:77" ht="18.75" customHeight="1">
      <c r="BL163" s="198"/>
      <c r="BM163" s="198"/>
      <c r="BN163" s="198"/>
      <c r="BO163" s="198"/>
      <c r="BP163" s="198"/>
      <c r="BQ163" s="198"/>
      <c r="BY163" s="78"/>
    </row>
    <row r="164" spans="64:77" ht="18.75" customHeight="1">
      <c r="BL164" s="198"/>
      <c r="BM164" s="198"/>
      <c r="BN164" s="198"/>
      <c r="BO164" s="198"/>
      <c r="BP164" s="198"/>
      <c r="BQ164" s="198"/>
      <c r="BY164" s="78"/>
    </row>
    <row r="165" spans="64:77" ht="18.75" customHeight="1">
      <c r="BL165" s="198"/>
      <c r="BM165" s="198"/>
      <c r="BN165" s="198"/>
      <c r="BO165" s="198"/>
      <c r="BP165" s="198"/>
      <c r="BQ165" s="198"/>
      <c r="BY165" s="78"/>
    </row>
    <row r="166" spans="64:77" ht="18.75" customHeight="1">
      <c r="BL166" s="198"/>
      <c r="BM166" s="198"/>
      <c r="BN166" s="198"/>
      <c r="BO166" s="198"/>
      <c r="BP166" s="198"/>
      <c r="BQ166" s="198"/>
      <c r="BY166" s="78"/>
    </row>
    <row r="167" spans="64:77" ht="18.75" customHeight="1">
      <c r="BL167" s="198"/>
      <c r="BM167" s="198"/>
      <c r="BN167" s="198"/>
      <c r="BO167" s="198"/>
      <c r="BP167" s="198"/>
      <c r="BQ167" s="198"/>
      <c r="BY167" s="78"/>
    </row>
    <row r="168" spans="64:77" ht="18.75" customHeight="1">
      <c r="BL168" s="198"/>
      <c r="BM168" s="198"/>
      <c r="BN168" s="198"/>
      <c r="BO168" s="198"/>
      <c r="BP168" s="198"/>
      <c r="BQ168" s="198"/>
      <c r="BY168" s="78"/>
    </row>
    <row r="169" spans="64:77" ht="18.75" customHeight="1">
      <c r="BL169" s="198"/>
      <c r="BM169" s="198"/>
      <c r="BN169" s="198"/>
      <c r="BO169" s="198"/>
      <c r="BP169" s="198"/>
      <c r="BQ169" s="198"/>
      <c r="BY169" s="78"/>
    </row>
    <row r="170" spans="64:77" ht="18.75" customHeight="1">
      <c r="BL170" s="198"/>
      <c r="BM170" s="198"/>
      <c r="BN170" s="198"/>
      <c r="BO170" s="198"/>
      <c r="BP170" s="198"/>
      <c r="BQ170" s="198"/>
      <c r="BY170" s="78"/>
    </row>
    <row r="171" spans="64:77" ht="18.75" customHeight="1">
      <c r="BL171" s="198"/>
      <c r="BM171" s="198"/>
      <c r="BN171" s="198"/>
      <c r="BO171" s="198"/>
      <c r="BP171" s="198"/>
      <c r="BQ171" s="198"/>
      <c r="BY171" s="78"/>
    </row>
    <row r="172" spans="64:77" ht="18.75" customHeight="1">
      <c r="BL172" s="198"/>
      <c r="BM172" s="198"/>
      <c r="BN172" s="198"/>
      <c r="BO172" s="198"/>
      <c r="BP172" s="198"/>
      <c r="BQ172" s="198"/>
      <c r="BY172" s="78"/>
    </row>
    <row r="173" spans="64:77" ht="18.75" customHeight="1">
      <c r="BL173" s="198"/>
      <c r="BM173" s="198"/>
      <c r="BN173" s="198"/>
      <c r="BO173" s="198"/>
      <c r="BP173" s="198"/>
      <c r="BQ173" s="198"/>
      <c r="BY173" s="78"/>
    </row>
    <row r="174" spans="64:77" ht="18.75" customHeight="1">
      <c r="BL174" s="198"/>
      <c r="BM174" s="198"/>
      <c r="BN174" s="198"/>
      <c r="BO174" s="198"/>
      <c r="BP174" s="198"/>
      <c r="BQ174" s="198"/>
      <c r="BY174" s="78"/>
    </row>
    <row r="175" spans="64:77" ht="18.75" customHeight="1">
      <c r="BL175" s="198"/>
      <c r="BM175" s="198"/>
      <c r="BN175" s="198"/>
      <c r="BO175" s="198"/>
      <c r="BP175" s="198"/>
      <c r="BQ175" s="198"/>
      <c r="BY175" s="78"/>
    </row>
    <row r="176" spans="64:77" ht="18.75" customHeight="1">
      <c r="BL176" s="198"/>
      <c r="BM176" s="198"/>
      <c r="BN176" s="198"/>
      <c r="BO176" s="198"/>
      <c r="BP176" s="198"/>
      <c r="BQ176" s="198"/>
      <c r="BY176" s="78"/>
    </row>
    <row r="177" spans="64:77" ht="18.75" customHeight="1">
      <c r="BL177" s="198"/>
      <c r="BM177" s="198"/>
      <c r="BN177" s="198"/>
      <c r="BO177" s="198"/>
      <c r="BP177" s="198"/>
      <c r="BQ177" s="198"/>
      <c r="BY177" s="78"/>
    </row>
    <row r="178" spans="64:77" ht="18.75" customHeight="1">
      <c r="BL178" s="198"/>
      <c r="BM178" s="198"/>
      <c r="BN178" s="198"/>
      <c r="BO178" s="198"/>
      <c r="BP178" s="198"/>
      <c r="BQ178" s="198"/>
      <c r="BY178" s="78"/>
    </row>
    <row r="179" spans="64:77" ht="18.75" customHeight="1">
      <c r="BL179" s="198"/>
      <c r="BM179" s="198"/>
      <c r="BN179" s="198"/>
      <c r="BO179" s="198"/>
      <c r="BP179" s="198"/>
      <c r="BQ179" s="198"/>
      <c r="BY179" s="78"/>
    </row>
    <row r="180" spans="64:77" ht="18.75" customHeight="1">
      <c r="BL180" s="198"/>
      <c r="BM180" s="198"/>
      <c r="BN180" s="198"/>
      <c r="BO180" s="198"/>
      <c r="BP180" s="198"/>
      <c r="BQ180" s="198"/>
      <c r="BY180" s="78"/>
    </row>
    <row r="181" spans="64:77" ht="18.75" customHeight="1">
      <c r="BL181" s="198"/>
      <c r="BM181" s="198"/>
      <c r="BN181" s="198"/>
      <c r="BO181" s="198"/>
      <c r="BP181" s="198"/>
      <c r="BQ181" s="198"/>
      <c r="BY181" s="78"/>
    </row>
    <row r="182" spans="64:77" ht="18.75" customHeight="1">
      <c r="BL182" s="198"/>
      <c r="BM182" s="198"/>
      <c r="BN182" s="198"/>
      <c r="BO182" s="198"/>
      <c r="BP182" s="198"/>
      <c r="BQ182" s="198"/>
      <c r="BY182" s="78"/>
    </row>
    <row r="183" spans="64:77" ht="18.75" customHeight="1">
      <c r="BL183" s="198"/>
      <c r="BM183" s="198"/>
      <c r="BN183" s="198"/>
      <c r="BO183" s="198"/>
      <c r="BP183" s="198"/>
      <c r="BQ183" s="198"/>
      <c r="BY183" s="78"/>
    </row>
    <row r="184" spans="64:77" ht="18.75" customHeight="1">
      <c r="BL184" s="198"/>
      <c r="BM184" s="198"/>
      <c r="BN184" s="198"/>
      <c r="BO184" s="198"/>
      <c r="BP184" s="198"/>
      <c r="BQ184" s="198"/>
      <c r="BY184" s="78"/>
    </row>
    <row r="185" spans="64:77" ht="18.75" customHeight="1">
      <c r="BL185" s="198"/>
      <c r="BM185" s="198"/>
      <c r="BN185" s="198"/>
      <c r="BO185" s="198"/>
      <c r="BP185" s="198"/>
      <c r="BQ185" s="198"/>
      <c r="BY185" s="78"/>
    </row>
    <row r="186" spans="64:77" ht="18.75" customHeight="1">
      <c r="BL186" s="198"/>
      <c r="BM186" s="198"/>
      <c r="BN186" s="198"/>
      <c r="BO186" s="198"/>
      <c r="BP186" s="198"/>
      <c r="BQ186" s="198"/>
      <c r="BY186" s="78"/>
    </row>
    <row r="187" spans="64:77" ht="18.75" customHeight="1">
      <c r="BL187" s="198"/>
      <c r="BM187" s="198"/>
      <c r="BN187" s="198"/>
      <c r="BO187" s="198"/>
      <c r="BP187" s="198"/>
      <c r="BQ187" s="198"/>
      <c r="BY187" s="78"/>
    </row>
    <row r="188" spans="64:77" ht="18.75" customHeight="1">
      <c r="BL188" s="198"/>
      <c r="BM188" s="198"/>
      <c r="BN188" s="198"/>
      <c r="BO188" s="198"/>
      <c r="BP188" s="198"/>
      <c r="BQ188" s="198"/>
      <c r="BY188" s="78"/>
    </row>
    <row r="189" spans="64:77" ht="18.75" customHeight="1">
      <c r="BL189" s="198"/>
      <c r="BM189" s="198"/>
      <c r="BN189" s="198"/>
      <c r="BO189" s="198"/>
      <c r="BP189" s="198"/>
      <c r="BQ189" s="198"/>
      <c r="BY189" s="78"/>
    </row>
    <row r="190" spans="64:77" ht="18.75" customHeight="1">
      <c r="BL190" s="198"/>
      <c r="BM190" s="198"/>
      <c r="BN190" s="198"/>
      <c r="BO190" s="198"/>
      <c r="BP190" s="198"/>
      <c r="BQ190" s="198"/>
      <c r="BY190" s="78"/>
    </row>
    <row r="191" spans="64:77" ht="18.75" customHeight="1">
      <c r="BL191" s="198"/>
      <c r="BM191" s="198"/>
      <c r="BN191" s="198"/>
      <c r="BO191" s="198"/>
      <c r="BP191" s="198"/>
      <c r="BQ191" s="198"/>
      <c r="BY191" s="78"/>
    </row>
    <row r="192" spans="64:77" ht="18.75" customHeight="1">
      <c r="BL192" s="198"/>
      <c r="BM192" s="198"/>
      <c r="BN192" s="198"/>
      <c r="BO192" s="198"/>
      <c r="BP192" s="198"/>
      <c r="BQ192" s="198"/>
      <c r="BY192" s="78"/>
    </row>
    <row r="193" spans="64:77" ht="18.75" customHeight="1">
      <c r="BL193" s="198"/>
      <c r="BM193" s="198"/>
      <c r="BN193" s="198"/>
      <c r="BO193" s="198"/>
      <c r="BP193" s="198"/>
      <c r="BQ193" s="198"/>
      <c r="BY193" s="78"/>
    </row>
    <row r="194" spans="64:77" ht="18.75" customHeight="1">
      <c r="BL194" s="198"/>
      <c r="BM194" s="198"/>
      <c r="BN194" s="198"/>
      <c r="BO194" s="198"/>
      <c r="BP194" s="198"/>
      <c r="BQ194" s="198"/>
      <c r="BY194" s="78"/>
    </row>
    <row r="195" spans="64:77" ht="18.75" customHeight="1">
      <c r="BL195" s="198"/>
      <c r="BM195" s="198"/>
      <c r="BN195" s="198"/>
      <c r="BO195" s="198"/>
      <c r="BP195" s="198"/>
      <c r="BQ195" s="198"/>
      <c r="BY195" s="78"/>
    </row>
    <row r="196" spans="64:77" ht="18.75" customHeight="1">
      <c r="BL196" s="198"/>
      <c r="BM196" s="198"/>
      <c r="BN196" s="198"/>
      <c r="BO196" s="198"/>
      <c r="BP196" s="198"/>
      <c r="BQ196" s="198"/>
      <c r="BY196" s="78"/>
    </row>
    <row r="197" spans="64:77" ht="18.75" customHeight="1">
      <c r="BL197" s="198"/>
      <c r="BM197" s="198"/>
      <c r="BN197" s="198"/>
      <c r="BO197" s="198"/>
      <c r="BP197" s="198"/>
      <c r="BQ197" s="198"/>
      <c r="BY197" s="78"/>
    </row>
    <row r="198" spans="64:77" ht="18.75" customHeight="1">
      <c r="BL198" s="198"/>
      <c r="BM198" s="198"/>
      <c r="BN198" s="198"/>
      <c r="BO198" s="198"/>
      <c r="BP198" s="198"/>
      <c r="BQ198" s="198"/>
      <c r="BY198" s="78"/>
    </row>
    <row r="199" spans="64:77" ht="18.75" customHeight="1">
      <c r="BL199" s="198"/>
      <c r="BM199" s="198"/>
      <c r="BN199" s="198"/>
      <c r="BO199" s="198"/>
      <c r="BP199" s="198"/>
      <c r="BQ199" s="198"/>
      <c r="BY199" s="78"/>
    </row>
    <row r="200" spans="64:77" ht="18.75" customHeight="1">
      <c r="BL200" s="198"/>
      <c r="BM200" s="198"/>
      <c r="BN200" s="198"/>
      <c r="BO200" s="198"/>
      <c r="BP200" s="198"/>
      <c r="BQ200" s="198"/>
      <c r="BY200" s="78"/>
    </row>
    <row r="201" spans="64:77" ht="18.75" customHeight="1">
      <c r="BL201" s="198"/>
      <c r="BM201" s="198"/>
      <c r="BN201" s="198"/>
      <c r="BO201" s="198"/>
      <c r="BP201" s="198"/>
      <c r="BQ201" s="198"/>
      <c r="BY201" s="78"/>
    </row>
    <row r="202" spans="64:77" ht="18.75" customHeight="1">
      <c r="BL202" s="198"/>
      <c r="BM202" s="198"/>
      <c r="BN202" s="198"/>
      <c r="BO202" s="198"/>
      <c r="BP202" s="198"/>
      <c r="BQ202" s="198"/>
      <c r="BY202" s="78"/>
    </row>
    <row r="203" spans="64:77" ht="18.75" customHeight="1">
      <c r="BL203" s="198"/>
      <c r="BM203" s="198"/>
      <c r="BN203" s="198"/>
      <c r="BO203" s="198"/>
      <c r="BP203" s="198"/>
      <c r="BQ203" s="198"/>
      <c r="BY203" s="78"/>
    </row>
    <row r="204" spans="64:77" ht="18.75" customHeight="1">
      <c r="BL204" s="198"/>
      <c r="BM204" s="198"/>
      <c r="BN204" s="198"/>
      <c r="BO204" s="198"/>
      <c r="BP204" s="198"/>
      <c r="BQ204" s="198"/>
      <c r="BY204" s="78"/>
    </row>
    <row r="205" spans="64:77" ht="18.75" customHeight="1">
      <c r="BL205" s="198"/>
      <c r="BM205" s="198"/>
      <c r="BN205" s="198"/>
      <c r="BO205" s="198"/>
      <c r="BP205" s="198"/>
      <c r="BQ205" s="198"/>
      <c r="BY205" s="78"/>
    </row>
    <row r="206" spans="64:77" ht="18.75" customHeight="1">
      <c r="BL206" s="198"/>
      <c r="BM206" s="198"/>
      <c r="BN206" s="198"/>
      <c r="BO206" s="198"/>
      <c r="BP206" s="198"/>
      <c r="BQ206" s="198"/>
      <c r="BY206" s="78"/>
    </row>
    <row r="207" spans="64:77" ht="18.75" customHeight="1">
      <c r="BL207" s="198"/>
      <c r="BM207" s="198"/>
      <c r="BN207" s="198"/>
      <c r="BO207" s="198"/>
      <c r="BP207" s="198"/>
      <c r="BQ207" s="198"/>
      <c r="BY207" s="78"/>
    </row>
    <row r="208" spans="64:77" ht="18.75" customHeight="1">
      <c r="BL208" s="198"/>
      <c r="BM208" s="198"/>
      <c r="BN208" s="198"/>
      <c r="BO208" s="198"/>
      <c r="BP208" s="198"/>
      <c r="BQ208" s="198"/>
      <c r="BY208" s="78"/>
    </row>
    <row r="209" spans="64:77" ht="18.75" customHeight="1">
      <c r="BL209" s="198"/>
      <c r="BM209" s="198"/>
      <c r="BN209" s="198"/>
      <c r="BO209" s="198"/>
      <c r="BP209" s="198"/>
      <c r="BQ209" s="198"/>
      <c r="BY209" s="78"/>
    </row>
    <row r="210" spans="64:77" ht="18.75" customHeight="1">
      <c r="BL210" s="198"/>
      <c r="BM210" s="198"/>
      <c r="BN210" s="198"/>
      <c r="BO210" s="198"/>
      <c r="BP210" s="198"/>
      <c r="BQ210" s="198"/>
      <c r="BY210" s="78"/>
    </row>
    <row r="211" spans="64:77" ht="18.75" customHeight="1">
      <c r="BL211" s="198"/>
      <c r="BM211" s="198"/>
      <c r="BN211" s="198"/>
      <c r="BO211" s="198"/>
      <c r="BP211" s="198"/>
      <c r="BQ211" s="198"/>
      <c r="BY211" s="78"/>
    </row>
    <row r="212" spans="64:77" ht="18.75" customHeight="1">
      <c r="BL212" s="198"/>
      <c r="BM212" s="198"/>
      <c r="BN212" s="198"/>
      <c r="BO212" s="198"/>
      <c r="BP212" s="198"/>
      <c r="BQ212" s="198"/>
      <c r="BY212" s="78"/>
    </row>
    <row r="213" spans="64:77" ht="18.75" customHeight="1">
      <c r="BL213" s="198"/>
      <c r="BM213" s="198"/>
      <c r="BN213" s="198"/>
      <c r="BO213" s="198"/>
      <c r="BP213" s="198"/>
      <c r="BQ213" s="198"/>
      <c r="BY213" s="78"/>
    </row>
    <row r="214" spans="64:77" ht="18.75" customHeight="1">
      <c r="BL214" s="198"/>
      <c r="BM214" s="198"/>
      <c r="BN214" s="198"/>
      <c r="BO214" s="198"/>
      <c r="BP214" s="198"/>
      <c r="BQ214" s="198"/>
      <c r="BY214" s="78"/>
    </row>
    <row r="215" spans="64:77" ht="18.75" customHeight="1">
      <c r="BL215" s="198"/>
      <c r="BM215" s="198"/>
      <c r="BN215" s="198"/>
      <c r="BO215" s="198"/>
      <c r="BP215" s="198"/>
      <c r="BQ215" s="198"/>
      <c r="BY215" s="78"/>
    </row>
    <row r="216" spans="64:77" ht="18.75" customHeight="1">
      <c r="BL216" s="198"/>
      <c r="BM216" s="198"/>
      <c r="BN216" s="198"/>
      <c r="BO216" s="198"/>
      <c r="BP216" s="198"/>
      <c r="BQ216" s="198"/>
      <c r="BY216" s="78"/>
    </row>
    <row r="217" spans="64:77" ht="18.75" customHeight="1">
      <c r="BL217" s="198"/>
      <c r="BM217" s="198"/>
      <c r="BN217" s="198"/>
      <c r="BO217" s="198"/>
      <c r="BP217" s="198"/>
      <c r="BQ217" s="198"/>
      <c r="BY217" s="78"/>
    </row>
    <row r="218" spans="64:77" ht="18.75" customHeight="1">
      <c r="BL218" s="198"/>
      <c r="BM218" s="198"/>
      <c r="BN218" s="198"/>
      <c r="BO218" s="198"/>
      <c r="BP218" s="198"/>
      <c r="BQ218" s="198"/>
      <c r="BY218" s="78"/>
    </row>
    <row r="219" spans="64:77" ht="18.75" customHeight="1">
      <c r="BL219" s="198"/>
      <c r="BM219" s="198"/>
      <c r="BN219" s="198"/>
      <c r="BO219" s="198"/>
      <c r="BP219" s="198"/>
      <c r="BQ219" s="198"/>
      <c r="BY219" s="78"/>
    </row>
    <row r="220" spans="64:77" ht="18.75" customHeight="1">
      <c r="BL220" s="198"/>
      <c r="BM220" s="198"/>
      <c r="BN220" s="198"/>
      <c r="BO220" s="198"/>
      <c r="BP220" s="198"/>
      <c r="BQ220" s="198"/>
      <c r="BY220" s="78"/>
    </row>
    <row r="221" spans="64:77" ht="18.75" customHeight="1">
      <c r="BL221" s="198"/>
      <c r="BM221" s="198"/>
      <c r="BN221" s="198"/>
      <c r="BO221" s="198"/>
      <c r="BP221" s="198"/>
      <c r="BQ221" s="198"/>
      <c r="BY221" s="78"/>
    </row>
    <row r="222" spans="64:77" ht="18.75" customHeight="1">
      <c r="BL222" s="198"/>
      <c r="BM222" s="198"/>
      <c r="BN222" s="198"/>
      <c r="BO222" s="198"/>
      <c r="BP222" s="198"/>
      <c r="BQ222" s="198"/>
      <c r="BY222" s="78"/>
    </row>
    <row r="223" spans="64:77" ht="18.75" customHeight="1">
      <c r="BL223" s="198"/>
      <c r="BM223" s="198"/>
      <c r="BN223" s="198"/>
      <c r="BO223" s="198"/>
      <c r="BP223" s="198"/>
      <c r="BQ223" s="198"/>
      <c r="BY223" s="78"/>
    </row>
    <row r="224" spans="64:77" ht="18.75" customHeight="1">
      <c r="BL224" s="198"/>
      <c r="BM224" s="198"/>
      <c r="BN224" s="198"/>
      <c r="BO224" s="198"/>
      <c r="BP224" s="198"/>
      <c r="BQ224" s="198"/>
      <c r="BY224" s="78"/>
    </row>
    <row r="225" spans="64:77" ht="18.75" customHeight="1">
      <c r="BL225" s="198"/>
      <c r="BM225" s="198"/>
      <c r="BN225" s="198"/>
      <c r="BO225" s="198"/>
      <c r="BP225" s="198"/>
      <c r="BQ225" s="198"/>
      <c r="BY225" s="78"/>
    </row>
    <row r="226" spans="64:77" ht="18.75" customHeight="1">
      <c r="BL226" s="198"/>
      <c r="BM226" s="198"/>
      <c r="BN226" s="198"/>
      <c r="BO226" s="198"/>
      <c r="BP226" s="198"/>
      <c r="BQ226" s="198"/>
      <c r="BY226" s="78"/>
    </row>
    <row r="227" spans="64:77" ht="18.75" customHeight="1">
      <c r="BL227" s="198"/>
      <c r="BM227" s="198"/>
      <c r="BN227" s="198"/>
      <c r="BO227" s="198"/>
      <c r="BP227" s="198"/>
      <c r="BQ227" s="198"/>
      <c r="BY227" s="78"/>
    </row>
    <row r="228" spans="64:77" ht="18.75" customHeight="1">
      <c r="BL228" s="198"/>
      <c r="BM228" s="198"/>
      <c r="BN228" s="198"/>
      <c r="BO228" s="198"/>
      <c r="BP228" s="198"/>
      <c r="BQ228" s="198"/>
      <c r="BY228" s="78"/>
    </row>
    <row r="229" spans="64:77" ht="18.75" customHeight="1">
      <c r="BL229" s="198"/>
      <c r="BM229" s="198"/>
      <c r="BN229" s="198"/>
      <c r="BO229" s="198"/>
      <c r="BP229" s="198"/>
      <c r="BQ229" s="198"/>
      <c r="BY229" s="78"/>
    </row>
    <row r="230" spans="64:77" ht="18.75" customHeight="1">
      <c r="BL230" s="198"/>
      <c r="BM230" s="198"/>
      <c r="BN230" s="198"/>
      <c r="BO230" s="198"/>
      <c r="BP230" s="198"/>
      <c r="BQ230" s="198"/>
      <c r="BY230" s="78"/>
    </row>
    <row r="231" spans="64:77" ht="18.75" customHeight="1">
      <c r="BL231" s="198"/>
      <c r="BM231" s="198"/>
      <c r="BN231" s="198"/>
      <c r="BO231" s="198"/>
      <c r="BP231" s="198"/>
      <c r="BQ231" s="198"/>
      <c r="BY231" s="78"/>
    </row>
    <row r="232" spans="64:77" ht="18.75" customHeight="1">
      <c r="BL232" s="198"/>
      <c r="BM232" s="198"/>
      <c r="BN232" s="198"/>
      <c r="BO232" s="198"/>
      <c r="BP232" s="198"/>
      <c r="BQ232" s="198"/>
      <c r="BY232" s="78"/>
    </row>
    <row r="233" spans="64:77" ht="18.75" customHeight="1">
      <c r="BL233" s="198"/>
      <c r="BM233" s="198"/>
      <c r="BN233" s="198"/>
      <c r="BO233" s="198"/>
      <c r="BP233" s="198"/>
      <c r="BQ233" s="198"/>
      <c r="BY233" s="78"/>
    </row>
    <row r="234" spans="64:77" ht="18.75" customHeight="1">
      <c r="BL234" s="198"/>
      <c r="BM234" s="198"/>
      <c r="BN234" s="198"/>
      <c r="BO234" s="198"/>
      <c r="BP234" s="198"/>
      <c r="BQ234" s="198"/>
      <c r="BY234" s="78"/>
    </row>
    <row r="235" spans="64:77" ht="18.75" customHeight="1">
      <c r="BL235" s="198"/>
      <c r="BM235" s="198"/>
      <c r="BN235" s="198"/>
      <c r="BO235" s="198"/>
      <c r="BP235" s="198"/>
      <c r="BQ235" s="198"/>
      <c r="BY235" s="78"/>
    </row>
    <row r="236" spans="64:77" ht="18.75" customHeight="1">
      <c r="BL236" s="198"/>
      <c r="BM236" s="198"/>
      <c r="BN236" s="198"/>
      <c r="BO236" s="198"/>
      <c r="BP236" s="198"/>
      <c r="BQ236" s="198"/>
      <c r="BY236" s="78"/>
    </row>
    <row r="237" spans="64:77" ht="18.75" customHeight="1">
      <c r="BL237" s="198"/>
      <c r="BM237" s="198"/>
      <c r="BN237" s="198"/>
      <c r="BO237" s="198"/>
      <c r="BP237" s="198"/>
      <c r="BQ237" s="198"/>
      <c r="BY237" s="78"/>
    </row>
    <row r="238" spans="64:77" ht="18.75" customHeight="1">
      <c r="BL238" s="198"/>
      <c r="BM238" s="198"/>
      <c r="BN238" s="198"/>
      <c r="BO238" s="198"/>
      <c r="BP238" s="198"/>
      <c r="BQ238" s="198"/>
      <c r="BY238" s="78"/>
    </row>
    <row r="239" spans="64:77" ht="18.75" customHeight="1">
      <c r="BL239" s="198"/>
      <c r="BM239" s="198"/>
      <c r="BN239" s="198"/>
      <c r="BO239" s="198"/>
      <c r="BP239" s="198"/>
      <c r="BQ239" s="198"/>
      <c r="BY239" s="78"/>
    </row>
    <row r="240" spans="64:77" ht="18.75" customHeight="1">
      <c r="BL240" s="198"/>
      <c r="BM240" s="198"/>
      <c r="BN240" s="198"/>
      <c r="BO240" s="198"/>
      <c r="BP240" s="198"/>
      <c r="BQ240" s="198"/>
      <c r="BY240" s="78"/>
    </row>
    <row r="241" spans="64:77" ht="18.75" customHeight="1">
      <c r="BL241" s="198"/>
      <c r="BM241" s="198"/>
      <c r="BN241" s="198"/>
      <c r="BO241" s="198"/>
      <c r="BP241" s="198"/>
      <c r="BQ241" s="198"/>
      <c r="BY241" s="78"/>
    </row>
    <row r="242" spans="64:77" ht="18.75" customHeight="1">
      <c r="BL242" s="198"/>
      <c r="BM242" s="198"/>
      <c r="BN242" s="198"/>
      <c r="BO242" s="198"/>
      <c r="BP242" s="198"/>
      <c r="BQ242" s="198"/>
      <c r="BY242" s="78"/>
    </row>
    <row r="243" spans="64:77" ht="18.75" customHeight="1">
      <c r="BL243" s="198"/>
      <c r="BM243" s="198"/>
      <c r="BN243" s="198"/>
      <c r="BO243" s="198"/>
      <c r="BP243" s="198"/>
      <c r="BQ243" s="198"/>
      <c r="BY243" s="78"/>
    </row>
    <row r="244" spans="64:77" ht="18.75" customHeight="1">
      <c r="BL244" s="198"/>
      <c r="BM244" s="198"/>
      <c r="BN244" s="198"/>
      <c r="BO244" s="198"/>
      <c r="BP244" s="198"/>
      <c r="BQ244" s="198"/>
      <c r="BY244" s="78"/>
    </row>
    <row r="245" spans="64:77" ht="18.75" customHeight="1">
      <c r="BL245" s="198"/>
      <c r="BM245" s="198"/>
      <c r="BN245" s="198"/>
      <c r="BO245" s="198"/>
      <c r="BP245" s="198"/>
      <c r="BQ245" s="198"/>
      <c r="BY245" s="78"/>
    </row>
    <row r="246" spans="64:77" ht="18.75" customHeight="1">
      <c r="BL246" s="198"/>
      <c r="BM246" s="198"/>
      <c r="BN246" s="198"/>
      <c r="BO246" s="198"/>
      <c r="BP246" s="198"/>
      <c r="BQ246" s="198"/>
      <c r="BY246" s="78"/>
    </row>
    <row r="247" spans="64:77" ht="18.75" customHeight="1">
      <c r="BL247" s="198"/>
      <c r="BM247" s="198"/>
      <c r="BN247" s="198"/>
      <c r="BO247" s="198"/>
      <c r="BP247" s="198"/>
      <c r="BQ247" s="198"/>
      <c r="BY247" s="78"/>
    </row>
    <row r="248" spans="64:77" ht="18.75" customHeight="1">
      <c r="BL248" s="198"/>
      <c r="BM248" s="198"/>
      <c r="BN248" s="198"/>
      <c r="BO248" s="198"/>
      <c r="BP248" s="198"/>
      <c r="BQ248" s="198"/>
      <c r="BY248" s="78"/>
    </row>
    <row r="249" spans="64:77" ht="18.75" customHeight="1">
      <c r="BL249" s="198"/>
      <c r="BM249" s="198"/>
      <c r="BN249" s="198"/>
      <c r="BO249" s="198"/>
      <c r="BP249" s="198"/>
      <c r="BQ249" s="198"/>
      <c r="BY249" s="78"/>
    </row>
    <row r="250" spans="64:77" ht="18.75" customHeight="1">
      <c r="BL250" s="198"/>
      <c r="BM250" s="198"/>
      <c r="BN250" s="198"/>
      <c r="BO250" s="198"/>
      <c r="BP250" s="198"/>
      <c r="BQ250" s="198"/>
      <c r="BY250" s="78"/>
    </row>
    <row r="251" spans="64:77" ht="18.75" customHeight="1">
      <c r="BL251" s="198"/>
      <c r="BM251" s="198"/>
      <c r="BN251" s="198"/>
      <c r="BO251" s="198"/>
      <c r="BP251" s="198"/>
      <c r="BQ251" s="198"/>
      <c r="BY251" s="78"/>
    </row>
    <row r="252" spans="64:77" ht="18.75" customHeight="1">
      <c r="BL252" s="198"/>
      <c r="BM252" s="198"/>
      <c r="BN252" s="198"/>
      <c r="BO252" s="198"/>
      <c r="BP252" s="198"/>
      <c r="BQ252" s="198"/>
      <c r="BY252" s="78"/>
    </row>
    <row r="253" spans="64:77" ht="18.75" customHeight="1">
      <c r="BL253" s="198"/>
      <c r="BM253" s="198"/>
      <c r="BN253" s="198"/>
      <c r="BO253" s="198"/>
      <c r="BP253" s="198"/>
      <c r="BQ253" s="198"/>
      <c r="BY253" s="78"/>
    </row>
    <row r="254" spans="64:77" ht="18.75" customHeight="1">
      <c r="BL254" s="198"/>
      <c r="BM254" s="198"/>
      <c r="BN254" s="198"/>
      <c r="BO254" s="198"/>
      <c r="BP254" s="198"/>
      <c r="BQ254" s="198"/>
      <c r="BY254" s="78"/>
    </row>
    <row r="255" spans="64:77" ht="18.75" customHeight="1">
      <c r="BL255" s="198"/>
      <c r="BM255" s="198"/>
      <c r="BN255" s="198"/>
      <c r="BO255" s="198"/>
      <c r="BP255" s="198"/>
      <c r="BQ255" s="198"/>
      <c r="BY255" s="78"/>
    </row>
    <row r="256" spans="64:77" ht="18.75" customHeight="1">
      <c r="BL256" s="198"/>
      <c r="BM256" s="198"/>
      <c r="BN256" s="198"/>
      <c r="BO256" s="198"/>
      <c r="BP256" s="198"/>
      <c r="BQ256" s="198"/>
      <c r="BY256" s="78"/>
    </row>
    <row r="257" spans="64:77" ht="18.75" customHeight="1">
      <c r="BL257" s="198"/>
      <c r="BM257" s="198"/>
      <c r="BN257" s="198"/>
      <c r="BO257" s="198"/>
      <c r="BP257" s="198"/>
      <c r="BQ257" s="198"/>
      <c r="BY257" s="78"/>
    </row>
    <row r="258" spans="64:77" ht="18.75" customHeight="1">
      <c r="BL258" s="198"/>
      <c r="BM258" s="198"/>
      <c r="BN258" s="198"/>
      <c r="BO258" s="198"/>
      <c r="BP258" s="198"/>
      <c r="BQ258" s="198"/>
      <c r="BY258" s="78"/>
    </row>
    <row r="259" spans="64:77" ht="18.75" customHeight="1">
      <c r="BL259" s="198"/>
      <c r="BM259" s="198"/>
      <c r="BN259" s="198"/>
      <c r="BO259" s="198"/>
      <c r="BP259" s="198"/>
      <c r="BQ259" s="198"/>
      <c r="BY259" s="78"/>
    </row>
    <row r="260" spans="64:77" ht="18.75" customHeight="1">
      <c r="BL260" s="198"/>
      <c r="BM260" s="198"/>
      <c r="BN260" s="198"/>
      <c r="BO260" s="198"/>
      <c r="BP260" s="198"/>
      <c r="BQ260" s="198"/>
      <c r="BY260" s="78"/>
    </row>
    <row r="261" spans="64:77" ht="18.75" customHeight="1">
      <c r="BL261" s="198"/>
      <c r="BM261" s="198"/>
      <c r="BN261" s="198"/>
      <c r="BO261" s="198"/>
      <c r="BP261" s="198"/>
      <c r="BQ261" s="198"/>
      <c r="BY261" s="78"/>
    </row>
    <row r="262" spans="64:77" ht="18.75" customHeight="1">
      <c r="BL262" s="198"/>
      <c r="BM262" s="198"/>
      <c r="BN262" s="198"/>
      <c r="BO262" s="198"/>
      <c r="BP262" s="198"/>
      <c r="BQ262" s="198"/>
      <c r="BY262" s="78"/>
    </row>
    <row r="263" spans="64:77" ht="18.75" customHeight="1">
      <c r="BL263" s="198"/>
      <c r="BM263" s="198"/>
      <c r="BN263" s="198"/>
      <c r="BO263" s="198"/>
      <c r="BP263" s="198"/>
      <c r="BQ263" s="198"/>
      <c r="BY263" s="78"/>
    </row>
    <row r="264" spans="64:77" ht="18.75" customHeight="1">
      <c r="BL264" s="198"/>
      <c r="BM264" s="198"/>
      <c r="BN264" s="198"/>
      <c r="BO264" s="198"/>
      <c r="BP264" s="198"/>
      <c r="BQ264" s="198"/>
      <c r="BY264" s="78"/>
    </row>
    <row r="265" spans="64:77" ht="18.75" customHeight="1">
      <c r="BL265" s="198"/>
      <c r="BM265" s="198"/>
      <c r="BN265" s="198"/>
      <c r="BO265" s="198"/>
      <c r="BP265" s="198"/>
      <c r="BQ265" s="198"/>
      <c r="BY265" s="78"/>
    </row>
    <row r="266" spans="64:77" ht="18.75" customHeight="1">
      <c r="BL266" s="198"/>
      <c r="BM266" s="198"/>
      <c r="BN266" s="198"/>
      <c r="BO266" s="198"/>
      <c r="BP266" s="198"/>
      <c r="BQ266" s="198"/>
      <c r="BY266" s="78"/>
    </row>
    <row r="267" spans="64:77" ht="18.75" customHeight="1">
      <c r="BL267" s="198"/>
      <c r="BM267" s="198"/>
      <c r="BN267" s="198"/>
      <c r="BO267" s="198"/>
      <c r="BP267" s="198"/>
      <c r="BQ267" s="198"/>
      <c r="BY267" s="78"/>
    </row>
    <row r="268" spans="64:77" ht="18.75" customHeight="1">
      <c r="BL268" s="198"/>
      <c r="BM268" s="198"/>
      <c r="BN268" s="198"/>
      <c r="BO268" s="198"/>
      <c r="BP268" s="198"/>
      <c r="BQ268" s="198"/>
      <c r="BY268" s="78"/>
    </row>
    <row r="269" spans="64:77" ht="18.75" customHeight="1">
      <c r="BL269" s="198"/>
      <c r="BM269" s="198"/>
      <c r="BN269" s="198"/>
      <c r="BO269" s="198"/>
      <c r="BP269" s="198"/>
      <c r="BQ269" s="198"/>
      <c r="BY269" s="78"/>
    </row>
    <row r="270" spans="64:77" ht="18.75" customHeight="1">
      <c r="BL270" s="198"/>
      <c r="BM270" s="198"/>
      <c r="BN270" s="198"/>
      <c r="BO270" s="198"/>
      <c r="BP270" s="198"/>
      <c r="BQ270" s="198"/>
      <c r="BY270" s="78"/>
    </row>
    <row r="271" spans="64:77" ht="18.75" customHeight="1">
      <c r="BL271" s="198"/>
      <c r="BM271" s="198"/>
      <c r="BN271" s="198"/>
      <c r="BO271" s="198"/>
      <c r="BP271" s="198"/>
      <c r="BQ271" s="198"/>
      <c r="BY271" s="78"/>
    </row>
    <row r="272" spans="64:77" ht="18.75" customHeight="1">
      <c r="BL272" s="198"/>
      <c r="BM272" s="198"/>
      <c r="BN272" s="198"/>
      <c r="BO272" s="198"/>
      <c r="BP272" s="198"/>
      <c r="BQ272" s="198"/>
      <c r="BY272" s="78"/>
    </row>
    <row r="273" spans="64:77" ht="18.75" customHeight="1">
      <c r="BL273" s="198"/>
      <c r="BM273" s="198"/>
      <c r="BN273" s="198"/>
      <c r="BO273" s="198"/>
      <c r="BP273" s="198"/>
      <c r="BQ273" s="198"/>
      <c r="BY273" s="78"/>
    </row>
    <row r="274" spans="64:77" ht="18.75" customHeight="1">
      <c r="BL274" s="198"/>
      <c r="BM274" s="198"/>
      <c r="BN274" s="198"/>
      <c r="BO274" s="198"/>
      <c r="BP274" s="198"/>
      <c r="BQ274" s="198"/>
      <c r="BY274" s="78"/>
    </row>
    <row r="275" spans="64:77" ht="18.75" customHeight="1">
      <c r="BL275" s="198"/>
      <c r="BM275" s="198"/>
      <c r="BN275" s="198"/>
      <c r="BO275" s="198"/>
      <c r="BP275" s="198"/>
      <c r="BQ275" s="198"/>
      <c r="BY275" s="78"/>
    </row>
    <row r="276" spans="64:77" ht="18.75" customHeight="1">
      <c r="BL276" s="198"/>
      <c r="BM276" s="198"/>
      <c r="BN276" s="198"/>
      <c r="BO276" s="198"/>
      <c r="BP276" s="198"/>
      <c r="BQ276" s="198"/>
      <c r="BY276" s="78"/>
    </row>
    <row r="277" spans="64:77" ht="18.75" customHeight="1">
      <c r="BL277" s="198"/>
      <c r="BM277" s="198"/>
      <c r="BN277" s="198"/>
      <c r="BO277" s="198"/>
      <c r="BP277" s="198"/>
      <c r="BQ277" s="198"/>
      <c r="BY277" s="78"/>
    </row>
    <row r="278" spans="64:77" ht="18.75" customHeight="1">
      <c r="BL278" s="198"/>
      <c r="BM278" s="198"/>
      <c r="BN278" s="198"/>
      <c r="BO278" s="198"/>
      <c r="BP278" s="198"/>
      <c r="BQ278" s="198"/>
      <c r="BY278" s="78"/>
    </row>
    <row r="279" spans="64:77" ht="18.75" customHeight="1">
      <c r="BL279" s="198"/>
      <c r="BM279" s="198"/>
      <c r="BN279" s="198"/>
      <c r="BO279" s="198"/>
      <c r="BP279" s="198"/>
      <c r="BQ279" s="198"/>
      <c r="BY279" s="78"/>
    </row>
    <row r="280" spans="64:77" ht="18.75" customHeight="1">
      <c r="BL280" s="198"/>
      <c r="BM280" s="198"/>
      <c r="BN280" s="198"/>
      <c r="BO280" s="198"/>
      <c r="BP280" s="198"/>
      <c r="BQ280" s="198"/>
      <c r="BY280" s="78"/>
    </row>
    <row r="281" spans="64:77" ht="18.75" customHeight="1">
      <c r="BL281" s="198"/>
      <c r="BM281" s="198"/>
      <c r="BN281" s="198"/>
      <c r="BO281" s="198"/>
      <c r="BP281" s="198"/>
      <c r="BQ281" s="198"/>
      <c r="BY281" s="78"/>
    </row>
    <row r="282" spans="64:77" ht="18.75" customHeight="1">
      <c r="BL282" s="198"/>
      <c r="BM282" s="198"/>
      <c r="BN282" s="198"/>
      <c r="BO282" s="198"/>
      <c r="BP282" s="198"/>
      <c r="BQ282" s="198"/>
      <c r="BY282" s="78"/>
    </row>
    <row r="283" spans="64:77" ht="18.75" customHeight="1">
      <c r="BL283" s="198"/>
      <c r="BM283" s="198"/>
      <c r="BN283" s="198"/>
      <c r="BO283" s="198"/>
      <c r="BP283" s="198"/>
      <c r="BQ283" s="198"/>
      <c r="BY283" s="78"/>
    </row>
    <row r="284" spans="64:77" ht="18.75" customHeight="1">
      <c r="BL284" s="198"/>
      <c r="BM284" s="198"/>
      <c r="BN284" s="198"/>
      <c r="BO284" s="198"/>
      <c r="BP284" s="198"/>
      <c r="BQ284" s="198"/>
      <c r="BY284" s="78"/>
    </row>
    <row r="285" spans="64:77" ht="18.75" customHeight="1">
      <c r="BL285" s="198"/>
      <c r="BM285" s="198"/>
      <c r="BN285" s="198"/>
      <c r="BO285" s="198"/>
      <c r="BP285" s="198"/>
      <c r="BQ285" s="198"/>
      <c r="BY285" s="78"/>
    </row>
    <row r="286" spans="64:77" ht="18.75" customHeight="1">
      <c r="BL286" s="198"/>
      <c r="BM286" s="198"/>
      <c r="BN286" s="198"/>
      <c r="BO286" s="198"/>
      <c r="BP286" s="198"/>
      <c r="BQ286" s="198"/>
      <c r="BY286" s="78"/>
    </row>
    <row r="287" spans="64:77" ht="18.75" customHeight="1">
      <c r="BL287" s="198"/>
      <c r="BM287" s="198"/>
      <c r="BN287" s="198"/>
      <c r="BO287" s="198"/>
      <c r="BP287" s="198"/>
      <c r="BQ287" s="198"/>
      <c r="BY287" s="78"/>
    </row>
    <row r="288" spans="64:77" ht="18.75" customHeight="1">
      <c r="BL288" s="198"/>
      <c r="BM288" s="198"/>
      <c r="BN288" s="198"/>
      <c r="BO288" s="198"/>
      <c r="BP288" s="198"/>
      <c r="BQ288" s="198"/>
      <c r="BY288" s="78"/>
    </row>
    <row r="289" spans="64:77" ht="18.75" customHeight="1">
      <c r="BL289" s="198"/>
      <c r="BM289" s="198"/>
      <c r="BN289" s="198"/>
      <c r="BO289" s="198"/>
      <c r="BP289" s="198"/>
      <c r="BQ289" s="198"/>
      <c r="BY289" s="78"/>
    </row>
    <row r="290" spans="64:77" ht="18.75" customHeight="1">
      <c r="BL290" s="198"/>
      <c r="BM290" s="198"/>
      <c r="BN290" s="198"/>
      <c r="BO290" s="198"/>
      <c r="BP290" s="198"/>
      <c r="BQ290" s="198"/>
      <c r="BY290" s="78"/>
    </row>
    <row r="291" spans="64:77" ht="18.75" customHeight="1">
      <c r="BL291" s="198"/>
      <c r="BM291" s="198"/>
      <c r="BN291" s="198"/>
      <c r="BO291" s="198"/>
      <c r="BP291" s="198"/>
      <c r="BQ291" s="198"/>
      <c r="BY291" s="78"/>
    </row>
    <row r="292" spans="64:77" ht="18.75" customHeight="1">
      <c r="BL292" s="198"/>
      <c r="BM292" s="198"/>
      <c r="BN292" s="198"/>
      <c r="BO292" s="198"/>
      <c r="BP292" s="198"/>
      <c r="BQ292" s="198"/>
      <c r="BY292" s="78"/>
    </row>
    <row r="293" spans="64:77" ht="18.75" customHeight="1">
      <c r="BL293" s="198"/>
      <c r="BM293" s="198"/>
      <c r="BN293" s="198"/>
      <c r="BO293" s="198"/>
      <c r="BP293" s="198"/>
      <c r="BQ293" s="198"/>
      <c r="BY293" s="78"/>
    </row>
    <row r="294" spans="64:77" ht="18.75" customHeight="1">
      <c r="BL294" s="198"/>
      <c r="BM294" s="198"/>
      <c r="BN294" s="198"/>
      <c r="BO294" s="198"/>
      <c r="BP294" s="198"/>
      <c r="BQ294" s="198"/>
      <c r="BY294" s="78"/>
    </row>
    <row r="295" spans="64:77" ht="18.75" customHeight="1">
      <c r="BL295" s="198"/>
      <c r="BM295" s="198"/>
      <c r="BN295" s="198"/>
      <c r="BO295" s="198"/>
      <c r="BP295" s="198"/>
      <c r="BQ295" s="198"/>
      <c r="BY295" s="78"/>
    </row>
    <row r="296" spans="64:77" ht="18.75" customHeight="1">
      <c r="BL296" s="198"/>
      <c r="BM296" s="198"/>
      <c r="BN296" s="198"/>
      <c r="BO296" s="198"/>
      <c r="BP296" s="198"/>
      <c r="BQ296" s="198"/>
      <c r="BY296" s="78"/>
    </row>
    <row r="297" spans="64:77" ht="18.75" customHeight="1">
      <c r="BL297" s="198"/>
      <c r="BM297" s="198"/>
      <c r="BN297" s="198"/>
      <c r="BO297" s="198"/>
      <c r="BP297" s="198"/>
      <c r="BQ297" s="198"/>
      <c r="BY297" s="78"/>
    </row>
    <row r="298" spans="64:77" ht="18.75" customHeight="1">
      <c r="BL298" s="198"/>
      <c r="BM298" s="198"/>
      <c r="BN298" s="198"/>
      <c r="BO298" s="198"/>
      <c r="BP298" s="198"/>
      <c r="BQ298" s="198"/>
      <c r="BY298" s="78"/>
    </row>
    <row r="299" spans="64:77" ht="18.75" customHeight="1">
      <c r="BL299" s="198"/>
      <c r="BM299" s="198"/>
      <c r="BN299" s="198"/>
      <c r="BO299" s="198"/>
      <c r="BP299" s="198"/>
      <c r="BQ299" s="198"/>
      <c r="BY299" s="78"/>
    </row>
    <row r="300" spans="64:77" ht="18.75" customHeight="1">
      <c r="BL300" s="198"/>
      <c r="BM300" s="198"/>
      <c r="BN300" s="198"/>
      <c r="BO300" s="198"/>
      <c r="BP300" s="198"/>
      <c r="BQ300" s="198"/>
      <c r="BY300" s="78"/>
    </row>
    <row r="301" spans="64:77" ht="18.75" customHeight="1">
      <c r="BL301" s="198"/>
      <c r="BM301" s="198"/>
      <c r="BN301" s="198"/>
      <c r="BO301" s="198"/>
      <c r="BP301" s="198"/>
      <c r="BQ301" s="198"/>
      <c r="BY301" s="78"/>
    </row>
    <row r="302" spans="64:77" ht="18.75" customHeight="1">
      <c r="BL302" s="198"/>
      <c r="BM302" s="198"/>
      <c r="BN302" s="198"/>
      <c r="BO302" s="198"/>
      <c r="BP302" s="198"/>
      <c r="BQ302" s="198"/>
      <c r="BY302" s="78"/>
    </row>
    <row r="303" spans="64:77" ht="18.75" customHeight="1">
      <c r="BL303" s="198"/>
      <c r="BM303" s="198"/>
      <c r="BN303" s="198"/>
      <c r="BO303" s="198"/>
      <c r="BP303" s="198"/>
      <c r="BQ303" s="198"/>
      <c r="BY303" s="78"/>
    </row>
    <row r="304" spans="64:77" ht="18.75" customHeight="1">
      <c r="BL304" s="198"/>
      <c r="BM304" s="198"/>
      <c r="BN304" s="198"/>
      <c r="BO304" s="198"/>
      <c r="BP304" s="198"/>
      <c r="BQ304" s="198"/>
      <c r="BY304" s="78"/>
    </row>
    <row r="305" spans="64:77" ht="18.75" customHeight="1">
      <c r="BL305" s="198"/>
      <c r="BM305" s="198"/>
      <c r="BN305" s="198"/>
      <c r="BO305" s="198"/>
      <c r="BP305" s="198"/>
      <c r="BQ305" s="198"/>
      <c r="BY305" s="78"/>
    </row>
    <row r="306" spans="64:77" ht="18.75" customHeight="1">
      <c r="BL306" s="198"/>
      <c r="BM306" s="198"/>
      <c r="BN306" s="198"/>
      <c r="BO306" s="198"/>
      <c r="BP306" s="198"/>
      <c r="BQ306" s="198"/>
      <c r="BY306" s="78"/>
    </row>
    <row r="307" spans="64:77" ht="18.75" customHeight="1">
      <c r="BL307" s="198"/>
      <c r="BM307" s="198"/>
      <c r="BN307" s="198"/>
      <c r="BO307" s="198"/>
      <c r="BP307" s="198"/>
      <c r="BQ307" s="198"/>
      <c r="BY307" s="78"/>
    </row>
    <row r="308" spans="64:77" ht="18.75" customHeight="1">
      <c r="BL308" s="198"/>
      <c r="BM308" s="198"/>
      <c r="BN308" s="198"/>
      <c r="BO308" s="198"/>
      <c r="BP308" s="198"/>
      <c r="BQ308" s="198"/>
      <c r="BY308" s="78"/>
    </row>
    <row r="309" spans="64:77" ht="18.75" customHeight="1">
      <c r="BL309" s="198"/>
      <c r="BM309" s="198"/>
      <c r="BN309" s="198"/>
      <c r="BO309" s="198"/>
      <c r="BP309" s="198"/>
      <c r="BQ309" s="198"/>
      <c r="BY309" s="78"/>
    </row>
    <row r="310" spans="64:77" ht="18.75" customHeight="1">
      <c r="BL310" s="198"/>
      <c r="BM310" s="198"/>
      <c r="BN310" s="198"/>
      <c r="BO310" s="198"/>
      <c r="BP310" s="198"/>
      <c r="BQ310" s="198"/>
      <c r="BY310" s="78"/>
    </row>
    <row r="311" spans="64:77" ht="18.75" customHeight="1">
      <c r="BL311" s="198"/>
      <c r="BM311" s="198"/>
      <c r="BN311" s="198"/>
      <c r="BO311" s="198"/>
      <c r="BP311" s="198"/>
      <c r="BQ311" s="198"/>
      <c r="BY311" s="78"/>
    </row>
    <row r="312" spans="64:77" ht="18.75" customHeight="1">
      <c r="BL312" s="198"/>
      <c r="BM312" s="198"/>
      <c r="BN312" s="198"/>
      <c r="BO312" s="198"/>
      <c r="BP312" s="198"/>
      <c r="BQ312" s="198"/>
      <c r="BY312" s="78"/>
    </row>
  </sheetData>
  <mergeCells count="1">
    <mergeCell ref="AY6:AY9"/>
  </mergeCells>
  <phoneticPr fontId="2" type="noConversion"/>
  <pageMargins left="0.75" right="0.75" top="0.51" bottom="1" header="0.5" footer="0.5"/>
  <pageSetup scale="67" fitToWidth="24" orientation="landscape" r:id="rId1"/>
  <headerFooter alignWithMargins="0">
    <oddFooter>&amp;L&amp;D&amp;C&amp;A&amp;R&amp;P of &amp;N</oddFooter>
  </headerFooter>
  <colBreaks count="4" manualBreakCount="4">
    <brk id="9" max="32" man="1"/>
    <brk id="20" max="32" man="1"/>
    <brk id="61" max="32" man="1"/>
    <brk id="69" max="32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theme="4" tint="0.39997558519241921"/>
  </sheetPr>
  <dimension ref="A1:J88"/>
  <sheetViews>
    <sheetView tabSelected="1" workbookViewId="0">
      <selection activeCell="D13" sqref="D13"/>
    </sheetView>
  </sheetViews>
  <sheetFormatPr defaultColWidth="9.140625" defaultRowHeight="12.75"/>
  <cols>
    <col min="1" max="1" width="4.5703125" style="8" customWidth="1"/>
    <col min="2" max="2" width="42.5703125" style="8" bestFit="1" customWidth="1"/>
    <col min="3" max="3" width="22.7109375" style="8" bestFit="1" customWidth="1"/>
    <col min="4" max="4" width="23" style="8" bestFit="1" customWidth="1"/>
    <col min="5" max="5" width="21.5703125" style="8" bestFit="1" customWidth="1"/>
    <col min="6" max="6" width="14.7109375" style="8" customWidth="1"/>
    <col min="7" max="7" width="20.42578125" style="8" bestFit="1" customWidth="1"/>
    <col min="8" max="8" width="19.140625" style="8" bestFit="1" customWidth="1"/>
    <col min="9" max="9" width="12.28515625" style="8" bestFit="1" customWidth="1"/>
    <col min="10" max="10" width="2" style="8" customWidth="1"/>
    <col min="11" max="11" width="12.5703125" style="8" bestFit="1" customWidth="1"/>
    <col min="12" max="12" width="14.42578125" style="8" bestFit="1" customWidth="1"/>
    <col min="13" max="13" width="14.7109375" style="8" bestFit="1" customWidth="1"/>
    <col min="14" max="14" width="12" style="8" bestFit="1" customWidth="1"/>
    <col min="15" max="16384" width="9.140625" style="8"/>
  </cols>
  <sheetData>
    <row r="1" spans="1:10" s="6" customFormat="1" ht="18">
      <c r="A1" s="499" t="str">
        <f>"Wyoming "&amp;D3</f>
        <v>Wyoming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'Weston Value'!C35</f>
        <v>2024</v>
      </c>
      <c r="D3" s="34">
        <f>'Weston Value'!D35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8" t="s">
        <v>15</v>
      </c>
      <c r="B6" s="10" t="s">
        <v>65</v>
      </c>
      <c r="C6" s="280">
        <f>SUM('Albany Value'!C6+'Big Horn Value'!C6+'Crook Value'!C6+'Converse Value'!C6+'Campbell Value'!C6+'Carbon Value'!C6+'Fremont Value'!C6+'Hot Springs Value'!C6+'Johnson Value'!C6+'Lincoln Value'!C6+'Laramie Value'!C6+'Natrona Value'!C6+'Niobrara Value'!C6+'Park Value'!C6+'Sheridan Value'!C6+'Sweetwater Value'!C6+'Sublette Value'!C6+'Teton Value'!C6+'Uinta Value'!C6+'Weston Value'!C6+'Washakie Value'!C6+'Goshen Value'!C6+'Platte Value'!C6)</f>
        <v>4620202544.0300007</v>
      </c>
      <c r="D6" s="280">
        <f>SUM('Albany Value'!D6+'Big Horn Value'!D6+'Crook Value'!D6+'Converse Value'!D6+'Campbell Value'!D6+'Carbon Value'!D6+'Fremont Value'!D6+'Hot Springs Value'!D6+'Johnson Value'!D6+'Lincoln Value'!D6+'Laramie Value'!D6+'Natrona Value'!D6+'Niobrara Value'!D6+'Park Value'!D6+'Sheridan Value'!D6+'Sweetwater Value'!D6+'Sublette Value'!D6+'Teton Value'!D6+'Uinta Value'!D6+'Weston Value'!D6+'Washakie Value'!D6+'Goshen Value'!D6+'Platte Value'!D6)</f>
        <v>4553179663.2600002</v>
      </c>
      <c r="E6" s="280">
        <f>SUM('Albany Value'!E6+'Big Horn Value'!E6+'Crook Value'!E6+'Converse Value'!E6+'Campbell Value'!E6+'Carbon Value'!E6+'Fremont Value'!E6+'Hot Springs Value'!E6+'Johnson Value'!E6+'Lincoln Value'!E6+'Laramie Value'!E6+'Natrona Value'!E6+'Niobrara Value'!E6+'Park Value'!E6+'Sheridan Value'!E6+'Sweetwater Value'!E6+'Sublette Value'!E6+'Teton Value'!E6+'Uinta Value'!E6+'Weston Value'!E6+'Washakie Value'!E6+'Goshen Value'!E6+'Platte Value'!E6)</f>
        <v>438920786</v>
      </c>
      <c r="F6" s="280">
        <f>SUM('Albany Value'!F6+'Big Horn Value'!F6+'Crook Value'!F6+'Converse Value'!F6+'Campbell Value'!F6+'Carbon Value'!F6+'Fremont Value'!F6+'Hot Springs Value'!F6+'Johnson Value'!F6+'Lincoln Value'!F6+'Laramie Value'!F6+'Natrona Value'!F6+'Niobrara Value'!F6+'Park Value'!F6+'Sheridan Value'!F6+'Sweetwater Value'!F6+'Sublette Value'!F6+'Teton Value'!F6+'Uinta Value'!F6+'Weston Value'!F6+'Washakie Value'!F6+'Goshen Value'!F6+'Platte Value'!F6)</f>
        <v>432553245</v>
      </c>
      <c r="G6" s="29">
        <f t="shared" ref="G6:G11" si="0">D6-C6</f>
        <v>-67022880.770000458</v>
      </c>
      <c r="H6" s="38">
        <f t="shared" ref="H6:H15" si="1">IF(E6=0,"",F6/E6-1)</f>
        <v>-1.4507266921735651E-2</v>
      </c>
      <c r="I6" s="39">
        <f>IF(D6=0,"N/A",F6/D6)</f>
        <v>9.5000258498541032E-2</v>
      </c>
    </row>
    <row r="7" spans="1:10">
      <c r="A7" s="8" t="s">
        <v>14</v>
      </c>
      <c r="B7" s="10" t="s">
        <v>70</v>
      </c>
      <c r="C7" s="280">
        <f>SUM('Albany Value'!C7+'Big Horn Value'!C7+'Crook Value'!C7+'Converse Value'!C7+'Campbell Value'!C7+'Carbon Value'!C7+'Fremont Value'!C7+'Hot Springs Value'!C7+'Johnson Value'!C7+'Lincoln Value'!C7+'Laramie Value'!C7+'Natrona Value'!C7+'Niobrara Value'!C7+'Park Value'!C7+'Sheridan Value'!C7+'Sweetwater Value'!C7+'Sublette Value'!C7+'Teton Value'!C7+'Uinta Value'!C7+'Weston Value'!C7+'Washakie Value'!C7+'Goshen Value'!C7+'Platte Value'!C7)</f>
        <v>126932399295.00002</v>
      </c>
      <c r="D7" s="280">
        <f>SUM('Albany Value'!D7+'Big Horn Value'!D7+'Crook Value'!D7+'Converse Value'!D7+'Campbell Value'!D7+'Carbon Value'!D7+'Fremont Value'!D7+'Hot Springs Value'!D7+'Johnson Value'!D7+'Lincoln Value'!D7+'Laramie Value'!D7+'Natrona Value'!D7+'Niobrara Value'!D7+'Park Value'!D7+'Sheridan Value'!D7+'Sweetwater Value'!D7+'Sublette Value'!D7+'Teton Value'!D7+'Uinta Value'!D7+'Weston Value'!D7+'Washakie Value'!D7+'Goshen Value'!D7+'Platte Value'!D7)</f>
        <v>108433146468.75002</v>
      </c>
      <c r="E7" s="280">
        <f>SUM('Albany Value'!E7+'Big Horn Value'!E7+'Crook Value'!E7+'Converse Value'!E7+'Campbell Value'!E7+'Carbon Value'!E7+'Fremont Value'!E7+'Hot Springs Value'!E7+'Johnson Value'!E7+'Lincoln Value'!E7+'Laramie Value'!E7+'Natrona Value'!E7+'Niobrara Value'!E7+'Park Value'!E7+'Sheridan Value'!E7+'Sweetwater Value'!E7+'Sublette Value'!E7+'Teton Value'!E7+'Uinta Value'!E7+'Weston Value'!E7+'Washakie Value'!E7+'Goshen Value'!E7+'Platte Value'!E7)</f>
        <v>12043898353</v>
      </c>
      <c r="F7" s="280">
        <f>SUM('Albany Value'!F7+'Big Horn Value'!F7+'Crook Value'!F7+'Converse Value'!F7+'Campbell Value'!F7+'Carbon Value'!F7+'Fremont Value'!F7+'Hot Springs Value'!F7+'Johnson Value'!F7+'Lincoln Value'!F7+'Laramie Value'!F7+'Natrona Value'!F7+'Niobrara Value'!F7+'Park Value'!F7+'Sheridan Value'!F7+'Sweetwater Value'!F7+'Sublette Value'!F7+'Teton Value'!F7+'Uinta Value'!F7+'Weston Value'!F7+'Washakie Value'!F7+'Goshen Value'!F7+'Platte Value'!F7)</f>
        <v>10301155514</v>
      </c>
      <c r="G7" s="29">
        <f t="shared" si="0"/>
        <v>-18499252826.25</v>
      </c>
      <c r="H7" s="38">
        <f t="shared" si="1"/>
        <v>-0.14469923175380361</v>
      </c>
      <c r="I7" s="39">
        <f>IF(D7=0,"N/A",F7/D7)</f>
        <v>9.5000060862097641E-2</v>
      </c>
    </row>
    <row r="8" spans="1:10">
      <c r="A8" s="8" t="s">
        <v>17</v>
      </c>
      <c r="B8" s="10" t="s">
        <v>71</v>
      </c>
      <c r="C8" s="280">
        <f>SUM('Albany Value'!C8+'Big Horn Value'!C8+'Crook Value'!C8+'Converse Value'!C8+'Campbell Value'!C8+'Carbon Value'!C8+'Fremont Value'!C8+'Hot Springs Value'!C8+'Johnson Value'!C8+'Lincoln Value'!C8+'Laramie Value'!C8+'Natrona Value'!C8+'Niobrara Value'!C8+'Park Value'!C8+'Sheridan Value'!C8+'Sweetwater Value'!C8+'Sublette Value'!C8+'Teton Value'!C8+'Uinta Value'!C8+'Weston Value'!C8+'Washakie Value'!C8+'Goshen Value'!C8+'Platte Value'!C8)</f>
        <v>4779549513.1399994</v>
      </c>
      <c r="D8" s="280">
        <f>SUM('Albany Value'!D8+'Big Horn Value'!D8+'Crook Value'!D8+'Converse Value'!D8+'Campbell Value'!D8+'Carbon Value'!D8+'Fremont Value'!D8+'Hot Springs Value'!D8+'Johnson Value'!D8+'Lincoln Value'!D8+'Laramie Value'!D8+'Natrona Value'!D8+'Niobrara Value'!D8+'Park Value'!D8+'Sheridan Value'!D8+'Sweetwater Value'!D8+'Sublette Value'!D8+'Teton Value'!D8+'Uinta Value'!D8+'Weston Value'!D8+'Washakie Value'!D8+'Goshen Value'!D8+'Platte Value'!D8)</f>
        <v>5555033615.1099997</v>
      </c>
      <c r="E8" s="280">
        <f>SUM('Albany Value'!E8+'Big Horn Value'!E8+'Crook Value'!E8+'Converse Value'!E8+'Campbell Value'!E8+'Carbon Value'!E8+'Fremont Value'!E8+'Hot Springs Value'!E8+'Johnson Value'!E8+'Lincoln Value'!E8+'Laramie Value'!E8+'Natrona Value'!E8+'Niobrara Value'!E8+'Park Value'!E8+'Sheridan Value'!E8+'Sweetwater Value'!E8+'Sublette Value'!E8+'Teton Value'!E8+'Uinta Value'!E8+'Weston Value'!E8+'Washakie Value'!E8+'Goshen Value'!E8+'Platte Value'!E8)</f>
        <v>453993397</v>
      </c>
      <c r="F8" s="280">
        <f>SUM('Albany Value'!F8+'Big Horn Value'!F8+'Crook Value'!F8+'Converse Value'!F8+'Campbell Value'!F8+'Carbon Value'!F8+'Fremont Value'!F8+'Hot Springs Value'!F8+'Johnson Value'!F8+'Lincoln Value'!F8+'Laramie Value'!F8+'Natrona Value'!F8+'Niobrara Value'!F8+'Park Value'!F8+'Sheridan Value'!F8+'Sweetwater Value'!F8+'Sublette Value'!F8+'Teton Value'!F8+'Uinta Value'!F8+'Weston Value'!F8+'Washakie Value'!F8+'Goshen Value'!F8+'Platte Value'!F8)</f>
        <v>527728524</v>
      </c>
      <c r="G8" s="29">
        <f t="shared" si="0"/>
        <v>775484101.97000027</v>
      </c>
      <c r="H8" s="38">
        <f t="shared" si="1"/>
        <v>0.16241453617441048</v>
      </c>
      <c r="I8" s="39">
        <f>IF(D8=0,"N/A",F8/D8)</f>
        <v>9.5000059507209661E-2</v>
      </c>
    </row>
    <row r="9" spans="1:10">
      <c r="A9" s="8" t="s">
        <v>19</v>
      </c>
      <c r="B9" s="10" t="s">
        <v>20</v>
      </c>
      <c r="C9" s="280">
        <f>SUM('Albany Value'!C9+'Big Horn Value'!C9+'Crook Value'!C9+'Converse Value'!C9+'Campbell Value'!C9+'Carbon Value'!C9+'Fremont Value'!C9+'Hot Springs Value'!C9+'Johnson Value'!C9+'Lincoln Value'!C9+'Laramie Value'!C9+'Natrona Value'!C9+'Niobrara Value'!C9+'Park Value'!C9+'Sheridan Value'!C9+'Sweetwater Value'!C9+'Sublette Value'!C9+'Teton Value'!C9+'Uinta Value'!C9+'Weston Value'!C9+'Washakie Value'!C9+'Goshen Value'!C9+'Platte Value'!C9)</f>
        <v>20091891337.010002</v>
      </c>
      <c r="D9" s="280">
        <f>SUM('Albany Value'!D9+'Big Horn Value'!D9+'Crook Value'!D9+'Converse Value'!D9+'Campbell Value'!D9+'Carbon Value'!D9+'Fremont Value'!D9+'Hot Springs Value'!D9+'Johnson Value'!D9+'Lincoln Value'!D9+'Laramie Value'!D9+'Natrona Value'!D9+'Niobrara Value'!D9+'Park Value'!D9+'Sheridan Value'!D9+'Sweetwater Value'!D9+'Sublette Value'!D9+'Teton Value'!D9+'Uinta Value'!D9+'Weston Value'!D9+'Washakie Value'!D9+'Goshen Value'!D9+'Platte Value'!D9)</f>
        <v>21485865760.560001</v>
      </c>
      <c r="E9" s="280">
        <f>SUM('Albany Value'!E9+'Big Horn Value'!E9+'Crook Value'!E9+'Converse Value'!E9+'Campbell Value'!E9+'Carbon Value'!E9+'Fremont Value'!E9+'Hot Springs Value'!E9+'Johnson Value'!E9+'Lincoln Value'!E9+'Laramie Value'!E9+'Natrona Value'!E9+'Niobrara Value'!E9+'Park Value'!E9+'Sheridan Value'!E9+'Sweetwater Value'!E9+'Sublette Value'!E9+'Teton Value'!E9+'Uinta Value'!E9+'Weston Value'!E9+'Washakie Value'!E9+'Goshen Value'!E9+'Platte Value'!E9)</f>
        <v>2309134052</v>
      </c>
      <c r="F9" s="280">
        <f>SUM('Albany Value'!F9+'Big Horn Value'!F9+'Crook Value'!F9+'Converse Value'!F9+'Campbell Value'!F9+'Carbon Value'!F9+'Fremont Value'!F9+'Hot Springs Value'!F9+'Johnson Value'!F9+'Lincoln Value'!F9+'Laramie Value'!F9+'Natrona Value'!F9+'Niobrara Value'!F9+'Park Value'!F9+'Sheridan Value'!F9+'Sweetwater Value'!F9+'Sublette Value'!F9+'Teton Value'!F9+'Uinta Value'!F9+'Weston Value'!F9+'Washakie Value'!F9+'Goshen Value'!F9+'Platte Value'!F9)</f>
        <v>2470874664</v>
      </c>
      <c r="G9" s="29">
        <f t="shared" si="0"/>
        <v>1393974423.5499992</v>
      </c>
      <c r="H9" s="38">
        <f t="shared" si="1"/>
        <v>7.0043838234472577E-2</v>
      </c>
      <c r="I9" s="39">
        <f>IF(D9=0,"N/A",F9/D9)</f>
        <v>0.11500000472569274</v>
      </c>
    </row>
    <row r="10" spans="1:10">
      <c r="B10" s="8" t="s">
        <v>23</v>
      </c>
      <c r="C10" s="280">
        <f>SUM('Albany Value'!C10+'Big Horn Value'!C10+'Crook Value'!C10+'Converse Value'!C10+'Campbell Value'!C10+'Carbon Value'!C10+'Fremont Value'!C10+'Hot Springs Value'!C10+'Johnson Value'!C10+'Lincoln Value'!C10+'Laramie Value'!C10+'Natrona Value'!C10+'Niobrara Value'!C10+'Park Value'!C10+'Sheridan Value'!C10+'Sweetwater Value'!C10+'Sublette Value'!C10+'Teton Value'!C10+'Uinta Value'!C10+'Weston Value'!C10+'Washakie Value'!C10+'Goshen Value'!C10+'Platte Value'!C10)</f>
        <v>14775299567</v>
      </c>
      <c r="D10" s="280">
        <f>SUM('Albany Value'!D10+'Big Horn Value'!D10+'Crook Value'!D10+'Converse Value'!D10+'Campbell Value'!D10+'Carbon Value'!D10+'Fremont Value'!D10+'Hot Springs Value'!D10+'Johnson Value'!D10+'Lincoln Value'!D10+'Laramie Value'!D10+'Natrona Value'!D10+'Niobrara Value'!D10+'Park Value'!D10+'Sheridan Value'!D10+'Sweetwater Value'!D10+'Sublette Value'!D10+'Teton Value'!D10+'Uinta Value'!D10+'Weston Value'!D10+'Washakie Value'!D10+'Goshen Value'!D10+'Platte Value'!D10)</f>
        <v>12115080628</v>
      </c>
      <c r="E10" s="280">
        <f>SUM('Albany Value'!E10+'Big Horn Value'!E10+'Crook Value'!E10+'Converse Value'!E10+'Campbell Value'!E10+'Carbon Value'!E10+'Fremont Value'!E10+'Hot Springs Value'!E10+'Johnson Value'!E10+'Lincoln Value'!E10+'Laramie Value'!E10+'Natrona Value'!E10+'Niobrara Value'!E10+'Park Value'!E10+'Sheridan Value'!E10+'Sweetwater Value'!E10+'Sublette Value'!E10+'Teton Value'!E10+'Uinta Value'!E10+'Weston Value'!E10+'Washakie Value'!E10+'Goshen Value'!E10+'Platte Value'!E10)</f>
        <v>14775299567</v>
      </c>
      <c r="F10" s="280">
        <f>SUM('Albany Value'!F10+'Big Horn Value'!F10+'Crook Value'!F10+'Converse Value'!F10+'Campbell Value'!F10+'Carbon Value'!F10+'Fremont Value'!F10+'Hot Springs Value'!F10+'Johnson Value'!F10+'Lincoln Value'!F10+'Laramie Value'!F10+'Natrona Value'!F10+'Niobrara Value'!F10+'Park Value'!F10+'Sheridan Value'!F10+'Sweetwater Value'!F10+'Sublette Value'!F10+'Teton Value'!F10+'Uinta Value'!F10+'Weston Value'!F10+'Washakie Value'!F10+'Goshen Value'!F10+'Platte Value'!F10)</f>
        <v>12115080628</v>
      </c>
      <c r="G10" s="29">
        <f t="shared" si="0"/>
        <v>-2660218939</v>
      </c>
      <c r="H10" s="38">
        <f t="shared" si="1"/>
        <v>-0.18004500869420514</v>
      </c>
      <c r="I10" s="39">
        <f>IF(D10=0,"N/A",F10/D10)</f>
        <v>1</v>
      </c>
    </row>
    <row r="11" spans="1:10">
      <c r="B11" s="8" t="s">
        <v>66</v>
      </c>
      <c r="C11" s="280">
        <f>SUM('Albany Value'!C11+'Big Horn Value'!C11+'Crook Value'!C11+'Converse Value'!C11+'Campbell Value'!C11+'Carbon Value'!C11+'Fremont Value'!C11+'Hot Springs Value'!C11+'Johnson Value'!C11+'Lincoln Value'!C11+'Laramie Value'!C11+'Natrona Value'!C11+'Niobrara Value'!C11+'Park Value'!C11+'Sheridan Value'!C11+'Sweetwater Value'!C11+'Sublette Value'!C11+'Teton Value'!C11+'Uinta Value'!C11+'Weston Value'!C11+'Washakie Value'!C11+'Goshen Value'!C11+'Platte Value'!C11)</f>
        <v>15572030495</v>
      </c>
      <c r="D11" s="280">
        <f>SUM('Albany Value'!D11+'Big Horn Value'!D11+'Crook Value'!D11+'Converse Value'!D11+'Campbell Value'!D11+'Carbon Value'!D11+'Fremont Value'!D11+'Hot Springs Value'!D11+'Johnson Value'!D11+'Lincoln Value'!D11+'Laramie Value'!D11+'Natrona Value'!D11+'Niobrara Value'!D11+'Park Value'!D11+'Sheridan Value'!D11+'Sweetwater Value'!D11+'Sublette Value'!D11+'Teton Value'!D11+'Uinta Value'!D11+'Weston Value'!D11+'Washakie Value'!D11+'Goshen Value'!D11+'Platte Value'!D11)</f>
        <v>15821161145</v>
      </c>
      <c r="E11" s="280">
        <f>SUM('Albany Value'!E11+'Big Horn Value'!E11+'Crook Value'!E11+'Converse Value'!E11+'Campbell Value'!E11+'Carbon Value'!E11+'Fremont Value'!E11+'Hot Springs Value'!E11+'Johnson Value'!E11+'Lincoln Value'!E11+'Laramie Value'!E11+'Natrona Value'!E11+'Niobrara Value'!E11+'Park Value'!E11+'Sheridan Value'!E11+'Sweetwater Value'!E11+'Sublette Value'!E11+'Teton Value'!E11+'Uinta Value'!E11+'Weston Value'!E11+'Washakie Value'!E11+'Goshen Value'!E11+'Platte Value'!E11)</f>
        <v>1779910525</v>
      </c>
      <c r="F11" s="280">
        <f>SUM('Albany Value'!F11+'Big Horn Value'!F11+'Crook Value'!F11+'Converse Value'!F11+'Campbell Value'!F11+'Carbon Value'!F11+'Fremont Value'!F11+'Hot Springs Value'!F11+'Johnson Value'!F11+'Lincoln Value'!F11+'Laramie Value'!F11+'Natrona Value'!F11+'Niobrara Value'!F11+'Park Value'!F11+'Sheridan Value'!F11+'Sweetwater Value'!F11+'Sublette Value'!F11+'Teton Value'!F11+'Uinta Value'!F11+'Weston Value'!F11+'Washakie Value'!F11+'Goshen Value'!F11+'Platte Value'!F11)</f>
        <v>1806580045</v>
      </c>
      <c r="G11" s="29">
        <f t="shared" si="0"/>
        <v>249130650</v>
      </c>
      <c r="H11" s="38">
        <f t="shared" si="1"/>
        <v>1.4983629584414127E-2</v>
      </c>
      <c r="I11" s="39">
        <f>F11/D11</f>
        <v>0.11418757627476274</v>
      </c>
      <c r="J11" s="8" t="s">
        <v>442</v>
      </c>
    </row>
    <row r="12" spans="1:10">
      <c r="C12" s="29"/>
      <c r="D12" s="280"/>
      <c r="E12" s="280"/>
      <c r="F12" s="280"/>
      <c r="G12" s="29"/>
      <c r="H12" s="38" t="str">
        <f t="shared" si="1"/>
        <v/>
      </c>
      <c r="I12" s="40"/>
    </row>
    <row r="13" spans="1:10">
      <c r="B13" s="11" t="s">
        <v>73</v>
      </c>
      <c r="C13" s="15">
        <f>SUM(C6:C9)</f>
        <v>156424042689.18002</v>
      </c>
      <c r="D13" s="487">
        <f>SUM(D6:D9)</f>
        <v>140027225507.68002</v>
      </c>
      <c r="E13" s="487">
        <f>SUM(E6:E9)</f>
        <v>15245946588</v>
      </c>
      <c r="F13" s="487">
        <f>SUM(F6:F9)</f>
        <v>13732311947</v>
      </c>
      <c r="G13" s="15">
        <f>SUM(G6:G9)</f>
        <v>-16396817181.5</v>
      </c>
      <c r="H13" s="19">
        <f t="shared" si="1"/>
        <v>-9.9281119231479753E-2</v>
      </c>
      <c r="I13" s="40"/>
    </row>
    <row r="14" spans="1:10">
      <c r="B14" s="12" t="s">
        <v>74</v>
      </c>
      <c r="C14" s="16">
        <f>SUM(C10:C11)</f>
        <v>30347330062</v>
      </c>
      <c r="D14" s="488">
        <f>SUM(D10:D11)</f>
        <v>27936241773</v>
      </c>
      <c r="E14" s="488">
        <f>SUM(E10:E11)</f>
        <v>16555210092</v>
      </c>
      <c r="F14" s="488">
        <f>SUM(F10:F11)</f>
        <v>13921660673</v>
      </c>
      <c r="G14" s="16">
        <f>SUM(G10:G11)</f>
        <v>-2411088289</v>
      </c>
      <c r="H14" s="20">
        <f t="shared" si="1"/>
        <v>-0.15907677428223121</v>
      </c>
      <c r="I14" s="40"/>
    </row>
    <row r="15" spans="1:10">
      <c r="B15" s="7" t="s">
        <v>72</v>
      </c>
      <c r="C15" s="492">
        <f>SUM(C13:C14)</f>
        <v>186771372751.18002</v>
      </c>
      <c r="D15" s="492">
        <f>SUM(D13:D14)</f>
        <v>167963467280.68002</v>
      </c>
      <c r="E15" s="492">
        <f>SUM(E13:E14)</f>
        <v>31801156680</v>
      </c>
      <c r="F15" s="492">
        <f>SUM(F13:F14)</f>
        <v>27653972620</v>
      </c>
      <c r="G15" s="15">
        <f>SUM(G13:G14)</f>
        <v>-18807905470.5</v>
      </c>
      <c r="H15" s="19">
        <f t="shared" si="1"/>
        <v>-0.13040984960802371</v>
      </c>
      <c r="I15" s="40"/>
    </row>
    <row r="16" spans="1:10">
      <c r="B16" s="7"/>
      <c r="C16" s="15"/>
      <c r="D16" s="15"/>
      <c r="E16" s="15"/>
      <c r="F16" s="15"/>
      <c r="G16" s="15"/>
      <c r="H16" s="19"/>
      <c r="I16" s="40"/>
    </row>
    <row r="17" spans="1:9">
      <c r="B17" s="7"/>
      <c r="C17" s="15"/>
      <c r="D17" s="15"/>
      <c r="E17" s="15"/>
      <c r="F17" s="15"/>
      <c r="G17" s="15"/>
      <c r="H17" s="19"/>
      <c r="I17" s="40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332"/>
      <c r="I18" s="40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8">
        <v>110</v>
      </c>
      <c r="B22" s="10" t="s">
        <v>75</v>
      </c>
      <c r="C22" s="29">
        <f>SUM('Albany Value'!C22+'Big Horn Value'!C22+'Crook Value'!C22+'Converse Value'!C22+'Campbell Value'!C22+'Carbon Value'!C22+'Fremont Value'!C22+'Hot Springs Value'!C22+'Johnson Value'!C22+'Lincoln Value'!C22+'Laramie Value'!C22+'Natrona Value'!C22+'Niobrara Value'!C22+'Park Value'!C22+'Sheridan Value'!C22+'Sweetwater Value'!C22+'Sublette Value'!C22+'Teton Value'!C22+'Uinta Value'!C22+'Weston Value'!C22+'Washakie Value'!C22+'Goshen Value'!C22+'Platte Value'!C22)</f>
        <v>2314026729.7600002</v>
      </c>
      <c r="D22" s="29">
        <f>SUM('Albany Value'!D22+'Big Horn Value'!D22+'Crook Value'!D22+'Converse Value'!D22+'Campbell Value'!D22+'Carbon Value'!D22+'Fremont Value'!D22+'Hot Springs Value'!D22+'Johnson Value'!D22+'Lincoln Value'!D22+'Laramie Value'!D22+'Natrona Value'!D22+'Niobrara Value'!D22+'Park Value'!D22+'Sheridan Value'!D22+'Sweetwater Value'!D22+'Sublette Value'!D22+'Teton Value'!D22+'Uinta Value'!D22+'Weston Value'!D22+'Washakie Value'!D22+'Goshen Value'!D22+'Platte Value'!D22)</f>
        <v>2276951619.71</v>
      </c>
      <c r="E22" s="29">
        <f>SUM('Albany Value'!E22+'Big Horn Value'!E22+'Crook Value'!E22+'Converse Value'!E22+'Campbell Value'!E22+'Carbon Value'!E22+'Fremont Value'!E22+'Hot Springs Value'!E22+'Johnson Value'!E22+'Lincoln Value'!E22+'Laramie Value'!E22+'Natrona Value'!E22+'Niobrara Value'!E22+'Park Value'!E22+'Sheridan Value'!E22+'Sweetwater Value'!E22+'Sublette Value'!E22+'Teton Value'!E22+'Uinta Value'!E22+'Weston Value'!E22+'Washakie Value'!E22+'Goshen Value'!E22+'Platte Value'!E22)</f>
        <v>219833027</v>
      </c>
      <c r="F22" s="29">
        <f>SUM('Albany Value'!F22+'Big Horn Value'!F22+'Crook Value'!F22+'Converse Value'!F22+'Campbell Value'!F22+'Carbon Value'!F22+'Fremont Value'!F22+'Hot Springs Value'!F22+'Johnson Value'!F22+'Lincoln Value'!F22+'Laramie Value'!F22+'Natrona Value'!F22+'Niobrara Value'!F22+'Park Value'!F22+'Sheridan Value'!F22+'Sweetwater Value'!F22+'Sublette Value'!F22+'Teton Value'!F22+'Uinta Value'!F22+'Weston Value'!F22+'Washakie Value'!F22+'Goshen Value'!F22+'Platte Value'!F22)</f>
        <v>216310451</v>
      </c>
      <c r="G22" s="29">
        <f>D22-C22</f>
        <v>-37075110.050000191</v>
      </c>
      <c r="H22" s="38">
        <f>IF(E22=0,"",F22/E22-1)</f>
        <v>-1.6023870698919085E-2</v>
      </c>
      <c r="I22" s="39">
        <f>IF(D22=0,"N/A",F22/D22)</f>
        <v>9.5000020697651011E-2</v>
      </c>
    </row>
    <row r="23" spans="1:9">
      <c r="A23" s="8">
        <v>120</v>
      </c>
      <c r="B23" s="10" t="s">
        <v>76</v>
      </c>
      <c r="C23" s="29">
        <f>SUM('Albany Value'!C23+'Big Horn Value'!C23+'Crook Value'!C23+'Converse Value'!C23+'Campbell Value'!C23+'Carbon Value'!C23+'Fremont Value'!C23+'Hot Springs Value'!C23+'Johnson Value'!C23+'Lincoln Value'!C23+'Laramie Value'!C23+'Natrona Value'!C23+'Niobrara Value'!C23+'Park Value'!C23+'Sheridan Value'!C23+'Sweetwater Value'!C23+'Sublette Value'!C23+'Teton Value'!C23+'Uinta Value'!C23+'Weston Value'!C23+'Washakie Value'!C23+'Goshen Value'!C23+'Platte Value'!C23)</f>
        <v>287777977</v>
      </c>
      <c r="D23" s="29">
        <f>SUM('Albany Value'!D23+'Big Horn Value'!D23+'Crook Value'!D23+'Converse Value'!D23+'Campbell Value'!D23+'Carbon Value'!D23+'Fremont Value'!D23+'Hot Springs Value'!D23+'Johnson Value'!D23+'Lincoln Value'!D23+'Laramie Value'!D23+'Natrona Value'!D23+'Niobrara Value'!D23+'Park Value'!D23+'Sheridan Value'!D23+'Sweetwater Value'!D23+'Sublette Value'!D23+'Teton Value'!D23+'Uinta Value'!D23+'Weston Value'!D23+'Washakie Value'!D23+'Goshen Value'!D23+'Platte Value'!D23)</f>
        <v>275945824.23000002</v>
      </c>
      <c r="E23" s="29">
        <f>SUM('Albany Value'!E23+'Big Horn Value'!E23+'Crook Value'!E23+'Converse Value'!E23+'Campbell Value'!E23+'Carbon Value'!E23+'Fremont Value'!E23+'Hot Springs Value'!E23+'Johnson Value'!E23+'Lincoln Value'!E23+'Laramie Value'!E23+'Natrona Value'!E23+'Niobrara Value'!E23+'Park Value'!E23+'Sheridan Value'!E23+'Sweetwater Value'!E23+'Sublette Value'!E23+'Teton Value'!E23+'Uinta Value'!E23+'Weston Value'!E23+'Washakie Value'!E23+'Goshen Value'!E23+'Platte Value'!E23)</f>
        <v>27338949</v>
      </c>
      <c r="F23" s="29">
        <f>SUM('Albany Value'!F23+'Big Horn Value'!F23+'Crook Value'!F23+'Converse Value'!F23+'Campbell Value'!F23+'Carbon Value'!F23+'Fremont Value'!F23+'Hot Springs Value'!F23+'Johnson Value'!F23+'Lincoln Value'!F23+'Laramie Value'!F23+'Natrona Value'!F23+'Niobrara Value'!F23+'Park Value'!F23+'Sheridan Value'!F23+'Sweetwater Value'!F23+'Sublette Value'!F23+'Teton Value'!F23+'Uinta Value'!F23+'Weston Value'!F23+'Washakie Value'!F23+'Goshen Value'!F23+'Platte Value'!F23)</f>
        <v>26214877</v>
      </c>
      <c r="G23" s="29">
        <f>D23-C23</f>
        <v>-11832152.769999981</v>
      </c>
      <c r="H23" s="38">
        <f>IF(E23=0,"",F23/E23-1)</f>
        <v>-4.1116138005158898E-2</v>
      </c>
      <c r="I23" s="39">
        <f>IF(D23=0,"N/A",F23/D23)</f>
        <v>9.5000085879719559E-2</v>
      </c>
    </row>
    <row r="24" spans="1:9">
      <c r="A24" s="13">
        <v>130</v>
      </c>
      <c r="B24" s="14" t="s">
        <v>77</v>
      </c>
      <c r="C24" s="30">
        <f>SUM('Albany Value'!C24+'Big Horn Value'!C24+'Crook Value'!C24+'Converse Value'!C24+'Campbell Value'!C24+'Carbon Value'!C24+'Fremont Value'!C24+'Hot Springs Value'!C24+'Johnson Value'!C24+'Lincoln Value'!C24+'Laramie Value'!C24+'Natrona Value'!C24+'Niobrara Value'!C24+'Park Value'!C24+'Sheridan Value'!C24+'Sweetwater Value'!C24+'Sublette Value'!C24+'Teton Value'!C24+'Uinta Value'!C24+'Weston Value'!C24+'Washakie Value'!C24+'Goshen Value'!C24+'Platte Value'!C24)</f>
        <v>2018397837.27</v>
      </c>
      <c r="D24" s="30">
        <f>SUM('Albany Value'!D24+'Big Horn Value'!D24+'Crook Value'!D24+'Converse Value'!D24+'Campbell Value'!D24+'Carbon Value'!D24+'Fremont Value'!D24+'Hot Springs Value'!D24+'Johnson Value'!D24+'Lincoln Value'!D24+'Laramie Value'!D24+'Natrona Value'!D24+'Niobrara Value'!D24+'Park Value'!D24+'Sheridan Value'!D24+'Sweetwater Value'!D24+'Sublette Value'!D24+'Teton Value'!D24+'Uinta Value'!D24+'Weston Value'!D24+'Washakie Value'!D24+'Goshen Value'!D24+'Platte Value'!D24)</f>
        <v>2000282219.3199999</v>
      </c>
      <c r="E24" s="30">
        <f>SUM('Albany Value'!E24+'Big Horn Value'!E24+'Crook Value'!E24+'Converse Value'!E24+'Campbell Value'!E24+'Carbon Value'!E24+'Fremont Value'!E24+'Hot Springs Value'!E24+'Johnson Value'!E24+'Lincoln Value'!E24+'Laramie Value'!E24+'Natrona Value'!E24+'Niobrara Value'!E24+'Park Value'!E24+'Sheridan Value'!E24+'Sweetwater Value'!E24+'Sublette Value'!E24+'Teton Value'!E24+'Uinta Value'!E24+'Weston Value'!E24+'Washakie Value'!E24+'Goshen Value'!E24+'Platte Value'!E24)</f>
        <v>191748810</v>
      </c>
      <c r="F24" s="30">
        <f>SUM('Albany Value'!F24+'Big Horn Value'!F24+'Crook Value'!F24+'Converse Value'!F24+'Campbell Value'!F24+'Carbon Value'!F24+'Fremont Value'!F24+'Hot Springs Value'!F24+'Johnson Value'!F24+'Lincoln Value'!F24+'Laramie Value'!F24+'Natrona Value'!F24+'Niobrara Value'!F24+'Park Value'!F24+'Sheridan Value'!F24+'Sweetwater Value'!F24+'Sublette Value'!F24+'Teton Value'!F24+'Uinta Value'!F24+'Weston Value'!F24+'Washakie Value'!F24+'Goshen Value'!F24+'Platte Value'!F24)</f>
        <v>190027917</v>
      </c>
      <c r="G24" s="30">
        <f>D24-C24</f>
        <v>-18115617.950000048</v>
      </c>
      <c r="H24" s="41">
        <f>IF(E24=0,"",F24/E24-1)</f>
        <v>-8.9747258405410424E-3</v>
      </c>
      <c r="I24" s="42">
        <f>IF(D24=0,"N/A",F24/D24)</f>
        <v>9.5000553004265756E-2</v>
      </c>
    </row>
    <row r="25" spans="1:9">
      <c r="A25" s="7" t="s">
        <v>15</v>
      </c>
      <c r="B25" s="7" t="s">
        <v>16</v>
      </c>
      <c r="C25" s="15">
        <f>SUM(C22:C24)</f>
        <v>4620202544.0300007</v>
      </c>
      <c r="D25" s="15">
        <f>SUM(D22:D24)</f>
        <v>4553179663.2600002</v>
      </c>
      <c r="E25" s="15">
        <f>SUM(E22:E24)</f>
        <v>438920786</v>
      </c>
      <c r="F25" s="15">
        <f>SUM(F22:F24)</f>
        <v>432553245</v>
      </c>
      <c r="G25" s="15">
        <f>SUM(G22:G24)</f>
        <v>-67022880.770000219</v>
      </c>
      <c r="H25" s="19">
        <f>IF(E25=0,"",F25/E25-1)</f>
        <v>-1.4507266921735651E-2</v>
      </c>
      <c r="I25" s="25">
        <f>IF(D25=0,"N/A",F25/D25)</f>
        <v>9.5000258498541032E-2</v>
      </c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</row>
    <row r="29" spans="1:9">
      <c r="A29" s="8">
        <v>110</v>
      </c>
      <c r="B29" s="10" t="s">
        <v>75</v>
      </c>
      <c r="C29" s="29">
        <f>SUM('Albany Value'!C29+'Big Horn Value'!C29+'Crook Value'!C29+'Converse Value'!C29+'Campbell Value'!C29+'Carbon Value'!C29+'Fremont Value'!C29+'Hot Springs Value'!C29+'Johnson Value'!C29+'Lincoln Value'!C29+'Laramie Value'!C29+'Natrona Value'!C29+'Niobrara Value'!C29+'Park Value'!C29+'Sheridan Value'!C29+'Sweetwater Value'!C29+'Sublette Value'!C29+'Teton Value'!C29+'Uinta Value'!C29+'Weston Value'!C29+'Washakie Value'!C29+'Goshen Value'!C29+'Platte Value'!C29)</f>
        <v>1180033.844516</v>
      </c>
      <c r="D29" s="29">
        <f>SUM('Albany Value'!D29+'Big Horn Value'!D29+'Crook Value'!D29+'Converse Value'!D29+'Campbell Value'!D29+'Carbon Value'!D29+'Fremont Value'!D29+'Hot Springs Value'!D29+'Johnson Value'!D29+'Lincoln Value'!D29+'Laramie Value'!D29+'Natrona Value'!D29+'Niobrara Value'!D29+'Park Value'!D29+'Sheridan Value'!D29+'Sweetwater Value'!D29+'Sublette Value'!D29+'Teton Value'!D29+'Uinta Value'!D29+'Weston Value'!D29+'Washakie Value'!D29+'Goshen Value'!D29+'Platte Value'!D29)</f>
        <v>1178250.8936599998</v>
      </c>
      <c r="E29" s="31">
        <f>SUM('Albany Value'!E29+'Big Horn Value'!E29+'Crook Value'!E29+'Converse Value'!E29+'Campbell Value'!E29+'Carbon Value'!E29+'Fremont Value'!E29+'Hot Springs Value'!E29+'Johnson Value'!E29+'Lincoln Value'!E29+'Laramie Value'!E29+'Natrona Value'!E29+'Niobrara Value'!E29+'Park Value'!E29+'Sheridan Value'!E29+'Sweetwater Value'!E29+'Sublette Value'!E29+'Teton Value'!E29+'Uinta Value'!E29+'Weston Value'!E29+'Washakie Value'!E29+'Goshen Value'!E29+'Platte Value'!E29)</f>
        <v>30320.84401283602</v>
      </c>
      <c r="F29" s="31">
        <f>SUM('Albany Value'!F29+'Big Horn Value'!F29+'Crook Value'!F29+'Converse Value'!F29+'Campbell Value'!F29+'Carbon Value'!F29+'Fremont Value'!F29+'Hot Springs Value'!F29+'Johnson Value'!F29+'Lincoln Value'!F29+'Laramie Value'!F29+'Natrona Value'!F29+'Niobrara Value'!F29+'Park Value'!F29+'Sheridan Value'!F29+'Sweetwater Value'!F29+'Sublette Value'!F29+'Teton Value'!F29+'Uinta Value'!F29+'Weston Value'!F29+'Washakie Value'!F29+'Goshen Value'!F29+'Platte Value'!F29)</f>
        <v>43723.369101745258</v>
      </c>
      <c r="G29" s="29">
        <f>D29-C29</f>
        <v>-1782.950856000185</v>
      </c>
      <c r="H29" s="31">
        <f>F29-E29</f>
        <v>13402.525088909239</v>
      </c>
    </row>
    <row r="30" spans="1:9">
      <c r="A30" s="8">
        <v>120</v>
      </c>
      <c r="B30" s="10" t="s">
        <v>76</v>
      </c>
      <c r="C30" s="29">
        <f>SUM('Albany Value'!C30+'Big Horn Value'!C30+'Crook Value'!C30+'Converse Value'!C30+'Campbell Value'!C30+'Carbon Value'!C30+'Fremont Value'!C30+'Hot Springs Value'!C30+'Johnson Value'!C30+'Lincoln Value'!C30+'Laramie Value'!C30+'Natrona Value'!C30+'Niobrara Value'!C30+'Park Value'!C30+'Sheridan Value'!C30+'Sweetwater Value'!C30+'Sublette Value'!C30+'Teton Value'!C30+'Uinta Value'!C30+'Weston Value'!C30+'Washakie Value'!C30+'Goshen Value'!C30+'Platte Value'!C30)</f>
        <v>719952.17430900014</v>
      </c>
      <c r="D30" s="29">
        <f>SUM('Albany Value'!D30+'Big Horn Value'!D30+'Crook Value'!D30+'Converse Value'!D30+'Campbell Value'!D30+'Carbon Value'!D30+'Fremont Value'!D30+'Hot Springs Value'!D30+'Johnson Value'!D30+'Lincoln Value'!D30+'Laramie Value'!D30+'Natrona Value'!D30+'Niobrara Value'!D30+'Park Value'!D30+'Sheridan Value'!D30+'Sweetwater Value'!D30+'Sublette Value'!D30+'Teton Value'!D30+'Uinta Value'!D30+'Weston Value'!D30+'Washakie Value'!D30+'Goshen Value'!D30+'Platte Value'!D30)</f>
        <v>710235.18843500002</v>
      </c>
      <c r="E30" s="31">
        <f>SUM('Albany Value'!E30+'Big Horn Value'!E30+'Crook Value'!E30+'Converse Value'!E30+'Campbell Value'!E30+'Carbon Value'!E30+'Fremont Value'!E30+'Hot Springs Value'!E30+'Johnson Value'!E30+'Lincoln Value'!E30+'Laramie Value'!E30+'Natrona Value'!E30+'Niobrara Value'!E30+'Park Value'!E30+'Sheridan Value'!E30+'Sweetwater Value'!E30+'Sublette Value'!E30+'Teton Value'!E30+'Uinta Value'!E30+'Weston Value'!E30+'Washakie Value'!E30+'Goshen Value'!E30+'Platte Value'!E30)</f>
        <v>5044.1819800031117</v>
      </c>
      <c r="F30" s="31">
        <f>SUM('Albany Value'!F30+'Big Horn Value'!F30+'Crook Value'!F30+'Converse Value'!F30+'Campbell Value'!F30+'Carbon Value'!F30+'Fremont Value'!F30+'Hot Springs Value'!F30+'Johnson Value'!F30+'Lincoln Value'!F30+'Laramie Value'!F30+'Natrona Value'!F30+'Niobrara Value'!F30+'Park Value'!F30+'Sheridan Value'!F30+'Sweetwater Value'!F30+'Sublette Value'!F30+'Teton Value'!F30+'Uinta Value'!F30+'Weston Value'!F30+'Washakie Value'!F30+'Goshen Value'!F30+'Platte Value'!F30)</f>
        <v>5794.2029966594782</v>
      </c>
      <c r="G30" s="29">
        <f>D30-C30</f>
        <v>-9716.9858740001218</v>
      </c>
      <c r="H30" s="31">
        <f>F30-E30</f>
        <v>750.02101665636656</v>
      </c>
    </row>
    <row r="31" spans="1:9">
      <c r="A31" s="8">
        <v>130</v>
      </c>
      <c r="B31" s="10" t="s">
        <v>77</v>
      </c>
      <c r="C31" s="29">
        <f>SUM('Albany Value'!C31+'Big Horn Value'!C31+'Crook Value'!C31+'Converse Value'!C31+'Campbell Value'!C31+'Carbon Value'!C31+'Fremont Value'!C31+'Hot Springs Value'!C31+'Johnson Value'!C31+'Lincoln Value'!C31+'Laramie Value'!C31+'Natrona Value'!C31+'Niobrara Value'!C31+'Park Value'!C31+'Sheridan Value'!C31+'Sweetwater Value'!C31+'Sublette Value'!C31+'Teton Value'!C31+'Uinta Value'!C31+'Weston Value'!C31+'Washakie Value'!C31+'Goshen Value'!C31+'Platte Value'!C31)</f>
        <v>22683464.305944003</v>
      </c>
      <c r="D31" s="29">
        <f>SUM('Albany Value'!D31+'Big Horn Value'!D31+'Crook Value'!D31+'Converse Value'!D31+'Campbell Value'!D31+'Carbon Value'!D31+'Fremont Value'!D31+'Hot Springs Value'!D31+'Johnson Value'!D31+'Lincoln Value'!D31+'Laramie Value'!D31+'Natrona Value'!D31+'Niobrara Value'!D31+'Park Value'!D31+'Sheridan Value'!D31+'Sweetwater Value'!D31+'Sublette Value'!D31+'Teton Value'!D31+'Uinta Value'!D31+'Weston Value'!D31+'Washakie Value'!D31+'Goshen Value'!D31+'Platte Value'!D31)</f>
        <v>22668352.010493997</v>
      </c>
      <c r="E31" s="31">
        <f>SUM('Albany Value'!E31+'Big Horn Value'!E31+'Crook Value'!E31+'Converse Value'!E31+'Campbell Value'!E31+'Carbon Value'!E31+'Fremont Value'!E31+'Hot Springs Value'!E31+'Johnson Value'!E31+'Lincoln Value'!E31+'Laramie Value'!E31+'Natrona Value'!E31+'Niobrara Value'!E31+'Park Value'!E31+'Sheridan Value'!E31+'Sweetwater Value'!E31+'Sublette Value'!E31+'Teton Value'!E31+'Uinta Value'!E31+'Weston Value'!E31+'Washakie Value'!E31+'Goshen Value'!E31+'Platte Value'!E31)</f>
        <v>1925.2225507341818</v>
      </c>
      <c r="F31" s="31">
        <f>SUM('Albany Value'!F31+'Big Horn Value'!F31+'Crook Value'!F31+'Converse Value'!F31+'Campbell Value'!F31+'Carbon Value'!F31+'Fremont Value'!F31+'Hot Springs Value'!F31+'Johnson Value'!F31+'Lincoln Value'!F31+'Laramie Value'!F31+'Natrona Value'!F31+'Niobrara Value'!F31+'Park Value'!F31+'Sheridan Value'!F31+'Sweetwater Value'!F31+'Sublette Value'!F31+'Teton Value'!F31+'Uinta Value'!F31+'Weston Value'!F31+'Washakie Value'!F31+'Goshen Value'!F31+'Platte Value'!F31)</f>
        <v>2561.078695082108</v>
      </c>
      <c r="G31" s="29">
        <f>D31-C31</f>
        <v>-15112.29545000568</v>
      </c>
      <c r="H31" s="31">
        <f>F31-E31</f>
        <v>635.85614434792615</v>
      </c>
    </row>
    <row r="32" spans="1:9">
      <c r="B32" s="10"/>
      <c r="C32" s="29"/>
      <c r="D32" s="29"/>
      <c r="E32" s="31"/>
      <c r="F32" s="31"/>
      <c r="G32" s="29"/>
      <c r="H32" s="31"/>
    </row>
    <row r="33" spans="1:9">
      <c r="B33" s="10"/>
      <c r="C33" s="29"/>
      <c r="D33" s="29"/>
      <c r="E33" s="31"/>
      <c r="F33" s="31"/>
      <c r="G33" s="29"/>
      <c r="H33" s="31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8">
        <v>200</v>
      </c>
      <c r="B38" s="10" t="s">
        <v>61</v>
      </c>
      <c r="C38" s="29">
        <f>SUM('Albany Value'!C38+'Big Horn Value'!C38+'Crook Value'!C38+'Converse Value'!C38+'Campbell Value'!C38+'Carbon Value'!C38+'Fremont Value'!C38+'Hot Springs Value'!C38+'Johnson Value'!C38+'Lincoln Value'!C38+'Laramie Value'!C38+'Natrona Value'!C38+'Niobrara Value'!C38+'Park Value'!C38+'Sheridan Value'!C38+'Sweetwater Value'!C38+'Sublette Value'!C38+'Teton Value'!C38+'Uinta Value'!C38+'Weston Value'!C38+'Washakie Value'!C38+'Goshen Value'!C38+'Platte Value'!C38)</f>
        <v>29895994197.150002</v>
      </c>
      <c r="D38" s="29">
        <f>SUM('Albany Value'!D38+'Big Horn Value'!D38+'Crook Value'!D38+'Converse Value'!D38+'Campbell Value'!D38+'Carbon Value'!D38+'Fremont Value'!D38+'Hot Springs Value'!D38+'Johnson Value'!D38+'Lincoln Value'!D38+'Laramie Value'!D38+'Natrona Value'!D38+'Niobrara Value'!D38+'Park Value'!D38+'Sheridan Value'!D38+'Sweetwater Value'!D38+'Sublette Value'!D38+'Teton Value'!D38+'Uinta Value'!D38+'Weston Value'!D38+'Washakie Value'!D38+'Goshen Value'!D38+'Platte Value'!D38)</f>
        <v>25724962265.200001</v>
      </c>
      <c r="E38" s="29">
        <f>SUM('Albany Value'!E38+'Big Horn Value'!E38+'Crook Value'!E38+'Converse Value'!E38+'Campbell Value'!E38+'Carbon Value'!E38+'Fremont Value'!E38+'Hot Springs Value'!E38+'Johnson Value'!E38+'Lincoln Value'!E38+'Laramie Value'!E38+'Natrona Value'!E38+'Niobrara Value'!E38+'Park Value'!E38+'Sheridan Value'!E38+'Sweetwater Value'!E38+'Sublette Value'!E38+'Teton Value'!E38+'Uinta Value'!E38+'Weston Value'!E38+'Washakie Value'!E38+'Goshen Value'!E38+'Platte Value'!E38)</f>
        <v>2840125727</v>
      </c>
      <c r="F38" s="29">
        <f>SUM('Albany Value'!F38+'Big Horn Value'!F38+'Crook Value'!F38+'Converse Value'!F38+'Campbell Value'!F38+'Carbon Value'!F38+'Fremont Value'!F38+'Hot Springs Value'!F38+'Johnson Value'!F38+'Lincoln Value'!F38+'Laramie Value'!F38+'Natrona Value'!F38+'Niobrara Value'!F38+'Park Value'!F38+'Sheridan Value'!F38+'Sweetwater Value'!F38+'Sublette Value'!F38+'Teton Value'!F38+'Uinta Value'!F38+'Weston Value'!F38+'Washakie Value'!F38+'Goshen Value'!F38+'Platte Value'!F38)</f>
        <v>2443876573</v>
      </c>
      <c r="G38" s="29">
        <f>D38-C38</f>
        <v>-4171031931.9500008</v>
      </c>
      <c r="H38" s="38">
        <f>IF(E38=0,"",F38/E38-1)</f>
        <v>-0.139518173520633</v>
      </c>
      <c r="I38" s="39">
        <f>IF(D38=0,"N/A",F38/D38)</f>
        <v>9.5000200498097792E-2</v>
      </c>
    </row>
    <row r="39" spans="1:9">
      <c r="A39" s="8">
        <v>300</v>
      </c>
      <c r="B39" s="10" t="s">
        <v>64</v>
      </c>
      <c r="C39" s="29">
        <f>SUM('Albany Value'!C39+'Big Horn Value'!C39+'Crook Value'!C39+'Converse Value'!C39+'Campbell Value'!C39+'Carbon Value'!C39+'Fremont Value'!C39+'Hot Springs Value'!C39+'Johnson Value'!C39+'Lincoln Value'!C39+'Laramie Value'!C39+'Natrona Value'!C39+'Niobrara Value'!C39+'Park Value'!C39+'Sheridan Value'!C39+'Sweetwater Value'!C39+'Sublette Value'!C39+'Teton Value'!C39+'Uinta Value'!C39+'Weston Value'!C39+'Washakie Value'!C39+'Goshen Value'!C39+'Platte Value'!C39)</f>
        <v>76364505464.860001</v>
      </c>
      <c r="D39" s="29">
        <f>SUM('Albany Value'!D39+'Big Horn Value'!D39+'Crook Value'!D39+'Converse Value'!D39+'Campbell Value'!D39+'Carbon Value'!D39+'Fremont Value'!D39+'Hot Springs Value'!D39+'Johnson Value'!D39+'Lincoln Value'!D39+'Laramie Value'!D39+'Natrona Value'!D39+'Niobrara Value'!D39+'Park Value'!D39+'Sheridan Value'!D39+'Sweetwater Value'!D39+'Sublette Value'!D39+'Teton Value'!D39+'Uinta Value'!D39+'Weston Value'!D39+'Washakie Value'!D39+'Goshen Value'!D39+'Platte Value'!D39)</f>
        <v>60748718799.460007</v>
      </c>
      <c r="E39" s="29">
        <f>SUM('Albany Value'!E39+'Big Horn Value'!E39+'Crook Value'!E39+'Converse Value'!E39+'Campbell Value'!E39+'Carbon Value'!E39+'Fremont Value'!E39+'Hot Springs Value'!E39+'Johnson Value'!E39+'Lincoln Value'!E39+'Laramie Value'!E39+'Natrona Value'!E39+'Niobrara Value'!E39+'Park Value'!E39+'Sheridan Value'!E39+'Sweetwater Value'!E39+'Sublette Value'!E39+'Teton Value'!E39+'Uinta Value'!E39+'Weston Value'!E39+'Washakie Value'!E39+'Goshen Value'!E39+'Platte Value'!E39)</f>
        <v>7239694292</v>
      </c>
      <c r="F39" s="29">
        <f>SUM('Albany Value'!F39+'Big Horn Value'!F39+'Crook Value'!F39+'Converse Value'!F39+'Campbell Value'!F39+'Carbon Value'!F39+'Fremont Value'!F39+'Hot Springs Value'!F39+'Johnson Value'!F39+'Lincoln Value'!F39+'Laramie Value'!F39+'Natrona Value'!F39+'Niobrara Value'!F39+'Park Value'!F39+'Sheridan Value'!F39+'Sweetwater Value'!F39+'Sublette Value'!F39+'Teton Value'!F39+'Uinta Value'!F39+'Weston Value'!F39+'Washakie Value'!F39+'Goshen Value'!F39+'Platte Value'!F39)</f>
        <v>5771129043</v>
      </c>
      <c r="G39" s="29">
        <f>D39-C39</f>
        <v>-15615786665.399994</v>
      </c>
      <c r="H39" s="38">
        <f>IF(E39=0,"",F39/E39-1)</f>
        <v>-0.20284906927945734</v>
      </c>
      <c r="I39" s="39">
        <f>IF(D39=0,"N/A",F39/D39)</f>
        <v>9.5000012462012604E-2</v>
      </c>
    </row>
    <row r="40" spans="1:9">
      <c r="A40" s="8">
        <v>400</v>
      </c>
      <c r="B40" s="10" t="s">
        <v>62</v>
      </c>
      <c r="C40" s="29">
        <f>SUM('Albany Value'!C40+'Big Horn Value'!C40+'Crook Value'!C40+'Converse Value'!C40+'Campbell Value'!C40+'Carbon Value'!C40+'Fremont Value'!C40+'Hot Springs Value'!C40+'Johnson Value'!C40+'Lincoln Value'!C40+'Laramie Value'!C40+'Natrona Value'!C40+'Niobrara Value'!C40+'Park Value'!C40+'Sheridan Value'!C40+'Sweetwater Value'!C40+'Sublette Value'!C40+'Teton Value'!C40+'Uinta Value'!C40+'Weston Value'!C40+'Washakie Value'!C40+'Goshen Value'!C40+'Platte Value'!C40)</f>
        <v>5150059957.7800007</v>
      </c>
      <c r="D40" s="29">
        <f>SUM('Albany Value'!D40+'Big Horn Value'!D40+'Crook Value'!D40+'Converse Value'!D40+'Campbell Value'!D40+'Carbon Value'!D40+'Fremont Value'!D40+'Hot Springs Value'!D40+'Johnson Value'!D40+'Lincoln Value'!D40+'Laramie Value'!D40+'Natrona Value'!D40+'Niobrara Value'!D40+'Park Value'!D40+'Sheridan Value'!D40+'Sweetwater Value'!D40+'Sublette Value'!D40+'Teton Value'!D40+'Uinta Value'!D40+'Weston Value'!D40+'Washakie Value'!D40+'Goshen Value'!D40+'Platte Value'!D40)</f>
        <v>5345213964.8799992</v>
      </c>
      <c r="E40" s="29">
        <f>SUM('Albany Value'!E40+'Big Horn Value'!E40+'Crook Value'!E40+'Converse Value'!E40+'Campbell Value'!E40+'Carbon Value'!E40+'Fremont Value'!E40+'Hot Springs Value'!E40+'Johnson Value'!E40+'Lincoln Value'!E40+'Laramie Value'!E40+'Natrona Value'!E40+'Niobrara Value'!E40+'Park Value'!E40+'Sheridan Value'!E40+'Sweetwater Value'!E40+'Sublette Value'!E40+'Teton Value'!E40+'Uinta Value'!E40+'Weston Value'!E40+'Washakie Value'!E40+'Goshen Value'!E40+'Platte Value'!E40)</f>
        <v>489256320</v>
      </c>
      <c r="F40" s="29">
        <f>SUM('Albany Value'!F40+'Big Horn Value'!F40+'Crook Value'!F40+'Converse Value'!F40+'Campbell Value'!F40+'Carbon Value'!F40+'Fremont Value'!F40+'Hot Springs Value'!F40+'Johnson Value'!F40+'Lincoln Value'!F40+'Laramie Value'!F40+'Natrona Value'!F40+'Niobrara Value'!F40+'Park Value'!F40+'Sheridan Value'!F40+'Sweetwater Value'!F40+'Sublette Value'!F40+'Teton Value'!F40+'Uinta Value'!F40+'Weston Value'!F40+'Washakie Value'!F40+'Goshen Value'!F40+'Platte Value'!F40)</f>
        <v>507795912</v>
      </c>
      <c r="G40" s="29">
        <f>D40-C40</f>
        <v>195154007.09999847</v>
      </c>
      <c r="H40" s="38">
        <f>IF(E40=0,"",F40/E40-1)</f>
        <v>3.7893413415691857E-2</v>
      </c>
      <c r="I40" s="39">
        <f>IF(D40=0,"N/A",F40/D40)</f>
        <v>9.500010950663601E-2</v>
      </c>
    </row>
    <row r="41" spans="1:9">
      <c r="A41" s="13">
        <v>500</v>
      </c>
      <c r="B41" s="14" t="s">
        <v>63</v>
      </c>
      <c r="C41" s="30">
        <f>SUM('Albany Value'!C41+'Big Horn Value'!C41+'Crook Value'!C41+'Converse Value'!C41+'Campbell Value'!C41+'Carbon Value'!C41+'Fremont Value'!C41+'Hot Springs Value'!C41+'Johnson Value'!C41+'Lincoln Value'!C41+'Laramie Value'!C41+'Natrona Value'!C41+'Niobrara Value'!C41+'Park Value'!C41+'Sheridan Value'!C41+'Sweetwater Value'!C41+'Sublette Value'!C41+'Teton Value'!C41+'Uinta Value'!C41+'Weston Value'!C41+'Washakie Value'!C41+'Goshen Value'!C41+'Platte Value'!C41)</f>
        <v>15521839675.209999</v>
      </c>
      <c r="D41" s="30">
        <f>SUM('Albany Value'!D41+'Big Horn Value'!D41+'Crook Value'!D41+'Converse Value'!D41+'Campbell Value'!D41+'Carbon Value'!D41+'Fremont Value'!D41+'Hot Springs Value'!D41+'Johnson Value'!D41+'Lincoln Value'!D41+'Laramie Value'!D41+'Natrona Value'!D41+'Niobrara Value'!D41+'Park Value'!D41+'Sheridan Value'!D41+'Sweetwater Value'!D41+'Sublette Value'!D41+'Teton Value'!D41+'Uinta Value'!D41+'Weston Value'!D41+'Washakie Value'!D41+'Goshen Value'!D41+'Platte Value'!D41)</f>
        <v>16614251439.209999</v>
      </c>
      <c r="E41" s="30">
        <f>SUM('Albany Value'!E41+'Big Horn Value'!E41+'Crook Value'!E41+'Converse Value'!E41+'Campbell Value'!E41+'Carbon Value'!E41+'Fremont Value'!E41+'Hot Springs Value'!E41+'Johnson Value'!E41+'Lincoln Value'!E41+'Laramie Value'!E41+'Natrona Value'!E41+'Niobrara Value'!E41+'Park Value'!E41+'Sheridan Value'!E41+'Sweetwater Value'!E41+'Sublette Value'!E41+'Teton Value'!E41+'Uinta Value'!E41+'Weston Value'!E41+'Washakie Value'!E41+'Goshen Value'!E41+'Platte Value'!E41)</f>
        <v>1474822014</v>
      </c>
      <c r="F41" s="30">
        <f>SUM('Albany Value'!F41+'Big Horn Value'!F41+'Crook Value'!F41+'Converse Value'!F41+'Campbell Value'!F41+'Carbon Value'!F41+'Fremont Value'!F41+'Hot Springs Value'!F41+'Johnson Value'!F41+'Lincoln Value'!F41+'Laramie Value'!F41+'Natrona Value'!F41+'Niobrara Value'!F41+'Park Value'!F41+'Sheridan Value'!F41+'Sweetwater Value'!F41+'Sublette Value'!F41+'Teton Value'!F41+'Uinta Value'!F41+'Weston Value'!F41+'Washakie Value'!F41+'Goshen Value'!F41+'Platte Value'!F41)</f>
        <v>1578353986</v>
      </c>
      <c r="G41" s="30">
        <f>D41-C41</f>
        <v>1092411764</v>
      </c>
      <c r="H41" s="41">
        <f>IF(E41=0,"",F41/E41-1)</f>
        <v>7.0199638340901593E-2</v>
      </c>
      <c r="I41" s="42">
        <f>IF(D41=0,"N/A",F41/D41)</f>
        <v>9.5000005975294788E-2</v>
      </c>
    </row>
    <row r="42" spans="1:9">
      <c r="A42" s="7" t="s">
        <v>14</v>
      </c>
      <c r="B42" s="7" t="s">
        <v>69</v>
      </c>
      <c r="C42" s="15">
        <f>SUM(C38:C41)</f>
        <v>126932399295</v>
      </c>
      <c r="D42" s="15">
        <f>SUM(D38:D41)</f>
        <v>108433146468.75</v>
      </c>
      <c r="E42" s="15">
        <f>SUM(E38:E41)</f>
        <v>12043898353</v>
      </c>
      <c r="F42" s="15">
        <f>SUM(F38:F41)</f>
        <v>10301155514</v>
      </c>
      <c r="G42" s="15">
        <f>SUM(G38:G41)</f>
        <v>-18499252826.249996</v>
      </c>
      <c r="H42" s="19">
        <f>IF(E42=0,"",F42/E42-1)</f>
        <v>-0.14469923175380361</v>
      </c>
      <c r="I42" s="25">
        <f>IF(D42=0,"N/A",F42/D42)</f>
        <v>9.5000060862097654E-2</v>
      </c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8">
        <v>610</v>
      </c>
      <c r="B47" s="10" t="s">
        <v>18</v>
      </c>
      <c r="C47" s="29">
        <f>SUM('Albany Value'!C47+'Big Horn Value'!C47+'Crook Value'!C47+'Converse Value'!C47+'Campbell Value'!C47+'Carbon Value'!C47+'Fremont Value'!C47+'Hot Springs Value'!C47+'Johnson Value'!C47+'Lincoln Value'!C47+'Laramie Value'!C47+'Natrona Value'!C47+'Niobrara Value'!C47+'Park Value'!C47+'Sheridan Value'!C47+'Sweetwater Value'!C47+'Sublette Value'!C47+'Teton Value'!C47+'Uinta Value'!C47+'Weston Value'!C47+'Washakie Value'!C47+'Goshen Value'!C47+'Platte Value'!C47)</f>
        <v>702645856.71000004</v>
      </c>
      <c r="D47" s="29">
        <f>SUM('Albany Value'!D47+'Big Horn Value'!D47+'Crook Value'!D47+'Converse Value'!D47+'Campbell Value'!D47+'Carbon Value'!D47+'Fremont Value'!D47+'Hot Springs Value'!D47+'Johnson Value'!D47+'Lincoln Value'!D47+'Laramie Value'!D47+'Natrona Value'!D47+'Niobrara Value'!D47+'Park Value'!D47+'Sheridan Value'!D47+'Sweetwater Value'!D47+'Sublette Value'!D47+'Teton Value'!D47+'Uinta Value'!D47+'Weston Value'!D47+'Washakie Value'!D47+'Goshen Value'!D47+'Platte Value'!D47)</f>
        <v>534388663.81999993</v>
      </c>
      <c r="E47" s="29">
        <f>SUM('Albany Value'!E47+'Big Horn Value'!E47+'Crook Value'!E47+'Converse Value'!E47+'Campbell Value'!E47+'Carbon Value'!E47+'Fremont Value'!E47+'Hot Springs Value'!E47+'Johnson Value'!E47+'Lincoln Value'!E47+'Laramie Value'!E47+'Natrona Value'!E47+'Niobrara Value'!E47+'Park Value'!E47+'Sheridan Value'!E47+'Sweetwater Value'!E47+'Sublette Value'!E47+'Teton Value'!E47+'Uinta Value'!E47+'Weston Value'!E47+'Washakie Value'!E47+'Goshen Value'!E47+'Platte Value'!E47)</f>
        <v>66687213</v>
      </c>
      <c r="F47" s="29">
        <f>SUM('Albany Value'!F47+'Big Horn Value'!F47+'Crook Value'!F47+'Converse Value'!F47+'Campbell Value'!F47+'Carbon Value'!F47+'Fremont Value'!F47+'Hot Springs Value'!F47+'Johnson Value'!F47+'Lincoln Value'!F47+'Laramie Value'!F47+'Natrona Value'!F47+'Niobrara Value'!F47+'Park Value'!F47+'Sheridan Value'!F47+'Sweetwater Value'!F47+'Sublette Value'!F47+'Teton Value'!F47+'Uinta Value'!F47+'Weston Value'!F47+'Washakie Value'!F47+'Goshen Value'!F47+'Platte Value'!F47)</f>
        <v>50766930</v>
      </c>
      <c r="G47" s="29">
        <f>D47-C47</f>
        <v>-168257192.8900001</v>
      </c>
      <c r="H47" s="38">
        <f>IF(E47=0,"",F47/E47-1)</f>
        <v>-0.2387306694013438</v>
      </c>
      <c r="I47" s="39">
        <f>IF(D47=0,"N/A",F47/D47)</f>
        <v>9.5000012981375684E-2</v>
      </c>
    </row>
    <row r="48" spans="1:9">
      <c r="A48" s="13">
        <v>730</v>
      </c>
      <c r="B48" s="14" t="s">
        <v>67</v>
      </c>
      <c r="C48" s="30">
        <f>SUM('Albany Value'!C48+'Big Horn Value'!C48+'Crook Value'!C48+'Converse Value'!C48+'Campbell Value'!C48+'Carbon Value'!C48+'Fremont Value'!C48+'Hot Springs Value'!C48+'Johnson Value'!C48+'Lincoln Value'!C48+'Laramie Value'!C48+'Natrona Value'!C48+'Niobrara Value'!C48+'Park Value'!C48+'Sheridan Value'!C48+'Sweetwater Value'!C48+'Sublette Value'!C48+'Teton Value'!C48+'Uinta Value'!C48+'Weston Value'!C48+'Washakie Value'!C48+'Goshen Value'!C48+'Platte Value'!C48)</f>
        <v>4076903656.4300003</v>
      </c>
      <c r="D48" s="30">
        <f>SUM('Albany Value'!D48+'Big Horn Value'!D48+'Crook Value'!D48+'Converse Value'!D48+'Campbell Value'!D48+'Carbon Value'!D48+'Fremont Value'!D48+'Hot Springs Value'!D48+'Johnson Value'!D48+'Lincoln Value'!D48+'Laramie Value'!D48+'Natrona Value'!D48+'Niobrara Value'!D48+'Park Value'!D48+'Sheridan Value'!D48+'Sweetwater Value'!D48+'Sublette Value'!D48+'Teton Value'!D48+'Uinta Value'!D48+'Weston Value'!D48+'Washakie Value'!D48+'Goshen Value'!D48+'Platte Value'!D48)</f>
        <v>5020644951.29</v>
      </c>
      <c r="E48" s="30">
        <f>SUM('Albany Value'!E48+'Big Horn Value'!E48+'Crook Value'!E48+'Converse Value'!E48+'Campbell Value'!E48+'Carbon Value'!E48+'Fremont Value'!E48+'Hot Springs Value'!E48+'Johnson Value'!E48+'Lincoln Value'!E48+'Laramie Value'!E48+'Natrona Value'!E48+'Niobrara Value'!E48+'Park Value'!E48+'Sheridan Value'!E48+'Sweetwater Value'!E48+'Sublette Value'!E48+'Teton Value'!E48+'Uinta Value'!E48+'Weston Value'!E48+'Washakie Value'!E48+'Goshen Value'!E48+'Platte Value'!E48)</f>
        <v>387306184</v>
      </c>
      <c r="F48" s="30">
        <f>SUM('Albany Value'!F48+'Big Horn Value'!F48+'Crook Value'!F48+'Converse Value'!F48+'Campbell Value'!F48+'Carbon Value'!F48+'Fremont Value'!F48+'Hot Springs Value'!F48+'Johnson Value'!F48+'Lincoln Value'!F48+'Laramie Value'!F48+'Natrona Value'!F48+'Niobrara Value'!F48+'Park Value'!F48+'Sheridan Value'!F48+'Sweetwater Value'!F48+'Sublette Value'!F48+'Teton Value'!F48+'Uinta Value'!F48+'Weston Value'!F48+'Washakie Value'!F48+'Goshen Value'!F48+'Platte Value'!F48)</f>
        <v>476961594</v>
      </c>
      <c r="G48" s="30">
        <f>D48-C48</f>
        <v>943741294.85999966</v>
      </c>
      <c r="H48" s="41">
        <f>IF(E48=0,"",F48/E48-1)</f>
        <v>0.23148458171791031</v>
      </c>
      <c r="I48" s="42">
        <f>IF(D48=0,"N/A",F48/D48)</f>
        <v>9.5000064459338021E-2</v>
      </c>
    </row>
    <row r="49" spans="1:9">
      <c r="A49" s="7" t="s">
        <v>17</v>
      </c>
      <c r="B49" s="7" t="s">
        <v>68</v>
      </c>
      <c r="C49" s="15">
        <f>SUM(C47:C48)</f>
        <v>4779549513.1400003</v>
      </c>
      <c r="D49" s="15">
        <f>SUM(D47:D48)</f>
        <v>5555033615.1099997</v>
      </c>
      <c r="E49" s="15">
        <f>SUM(E47:E48)</f>
        <v>453993397</v>
      </c>
      <c r="F49" s="15">
        <f>SUM(F47:F48)</f>
        <v>527728524</v>
      </c>
      <c r="G49" s="15">
        <f>SUM(G47:G48)</f>
        <v>775484101.96999955</v>
      </c>
      <c r="H49" s="19">
        <f>IF(E49=0,"",F49/E49-1)</f>
        <v>0.16241453617441048</v>
      </c>
      <c r="I49" s="25">
        <f>IF(D49=0,"N/A",F49/D49)</f>
        <v>9.5000059507209661E-2</v>
      </c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8">
        <v>801</v>
      </c>
      <c r="B56" s="8" t="s">
        <v>27</v>
      </c>
      <c r="C56" s="29">
        <f>SUM('Albany Value'!C56+'Big Horn Value'!C56+'Crook Value'!C56+'Converse Value'!C56+'Campbell Value'!C56+'Carbon Value'!C56+'Fremont Value'!C56+'Hot Springs Value'!C56+'Johnson Value'!C56+'Lincoln Value'!C56+'Laramie Value'!C56+'Natrona Value'!C56+'Niobrara Value'!C56+'Park Value'!C56+'Sheridan Value'!C56+'Sweetwater Value'!C56+'Sublette Value'!C56+'Teton Value'!C56+'Uinta Value'!C56+'Weston Value'!C56+'Washakie Value'!C56+'Goshen Value'!C56+'Platte Value'!C56)</f>
        <v>52301595</v>
      </c>
      <c r="D56" s="29">
        <f>SUM('Albany Value'!D56+'Big Horn Value'!D56+'Crook Value'!D56+'Converse Value'!D56+'Campbell Value'!D56+'Carbon Value'!D56+'Fremont Value'!D56+'Hot Springs Value'!D56+'Johnson Value'!D56+'Lincoln Value'!D56+'Laramie Value'!D56+'Natrona Value'!D56+'Niobrara Value'!D56+'Park Value'!D56+'Sheridan Value'!D56+'Sweetwater Value'!D56+'Sublette Value'!D56+'Teton Value'!D56+'Uinta Value'!D56+'Weston Value'!D56+'Washakie Value'!D56+'Goshen Value'!D56+'Platte Value'!D56)</f>
        <v>61735011.560000002</v>
      </c>
      <c r="E56" s="29">
        <f>SUM('Albany Value'!E56+'Big Horn Value'!E56+'Crook Value'!E56+'Converse Value'!E56+'Campbell Value'!E56+'Carbon Value'!E56+'Fremont Value'!E56+'Hot Springs Value'!E56+'Johnson Value'!E56+'Lincoln Value'!E56+'Laramie Value'!E56+'Natrona Value'!E56+'Niobrara Value'!E56+'Park Value'!E56+'Sheridan Value'!E56+'Sweetwater Value'!E56+'Sublette Value'!E56+'Teton Value'!E56+'Uinta Value'!E56+'Weston Value'!E56+'Washakie Value'!E56+'Goshen Value'!E56+'Platte Value'!E56)</f>
        <v>6014690</v>
      </c>
      <c r="F56" s="29">
        <f>SUM('Albany Value'!F56+'Big Horn Value'!F56+'Crook Value'!F56+'Converse Value'!F56+'Campbell Value'!F56+'Carbon Value'!F56+'Fremont Value'!F56+'Hot Springs Value'!F56+'Johnson Value'!F56+'Lincoln Value'!F56+'Laramie Value'!F56+'Natrona Value'!F56+'Niobrara Value'!F56+'Park Value'!F56+'Sheridan Value'!F56+'Sweetwater Value'!F56+'Sublette Value'!F56+'Teton Value'!F56+'Uinta Value'!F56+'Weston Value'!F56+'Washakie Value'!F56+'Goshen Value'!F56+'Platte Value'!F56)</f>
        <v>7099525</v>
      </c>
      <c r="G56" s="29">
        <f t="shared" ref="G56:G82" si="2">D56-C56</f>
        <v>9433416.5600000024</v>
      </c>
      <c r="H56" s="38">
        <f t="shared" ref="H56:H88" si="3">IF(E56=0,"",F56/E56-1)</f>
        <v>0.18036424154860842</v>
      </c>
      <c r="I56" s="39">
        <f t="shared" ref="I56:I88" si="4">IF(D56=0,"N/A",F56/D56)</f>
        <v>0.11499997846602816</v>
      </c>
    </row>
    <row r="57" spans="1:9">
      <c r="A57" s="8">
        <v>802</v>
      </c>
      <c r="B57" s="8" t="s">
        <v>28</v>
      </c>
      <c r="C57" s="29">
        <f>SUM('Albany Value'!C57+'Big Horn Value'!C57+'Crook Value'!C57+'Converse Value'!C57+'Campbell Value'!C57+'Carbon Value'!C57+'Fremont Value'!C57+'Hot Springs Value'!C57+'Johnson Value'!C57+'Lincoln Value'!C57+'Laramie Value'!C57+'Natrona Value'!C57+'Niobrara Value'!C57+'Park Value'!C57+'Sheridan Value'!C57+'Sweetwater Value'!C57+'Sublette Value'!C57+'Teton Value'!C57+'Uinta Value'!C57+'Weston Value'!C57+'Washakie Value'!C57+'Goshen Value'!C57+'Platte Value'!C57)</f>
        <v>91775002</v>
      </c>
      <c r="D57" s="29">
        <f>SUM('Albany Value'!D57+'Big Horn Value'!D57+'Crook Value'!D57+'Converse Value'!D57+'Campbell Value'!D57+'Carbon Value'!D57+'Fremont Value'!D57+'Hot Springs Value'!D57+'Johnson Value'!D57+'Lincoln Value'!D57+'Laramie Value'!D57+'Natrona Value'!D57+'Niobrara Value'!D57+'Park Value'!D57+'Sheridan Value'!D57+'Sweetwater Value'!D57+'Sublette Value'!D57+'Teton Value'!D57+'Uinta Value'!D57+'Weston Value'!D57+'Washakie Value'!D57+'Goshen Value'!D57+'Platte Value'!D57)</f>
        <v>117508493</v>
      </c>
      <c r="E57" s="29">
        <f>SUM('Albany Value'!E57+'Big Horn Value'!E57+'Crook Value'!E57+'Converse Value'!E57+'Campbell Value'!E57+'Carbon Value'!E57+'Fremont Value'!E57+'Hot Springs Value'!E57+'Johnson Value'!E57+'Lincoln Value'!E57+'Laramie Value'!E57+'Natrona Value'!E57+'Niobrara Value'!E57+'Park Value'!E57+'Sheridan Value'!E57+'Sweetwater Value'!E57+'Sublette Value'!E57+'Teton Value'!E57+'Uinta Value'!E57+'Weston Value'!E57+'Washakie Value'!E57+'Goshen Value'!E57+'Platte Value'!E57)</f>
        <v>10554127</v>
      </c>
      <c r="F57" s="29">
        <f>SUM('Albany Value'!F57+'Big Horn Value'!F57+'Crook Value'!F57+'Converse Value'!F57+'Campbell Value'!F57+'Carbon Value'!F57+'Fremont Value'!F57+'Hot Springs Value'!F57+'Johnson Value'!F57+'Lincoln Value'!F57+'Laramie Value'!F57+'Natrona Value'!F57+'Niobrara Value'!F57+'Park Value'!F57+'Sheridan Value'!F57+'Sweetwater Value'!F57+'Sublette Value'!F57+'Teton Value'!F57+'Uinta Value'!F57+'Weston Value'!F57+'Washakie Value'!F57+'Goshen Value'!F57+'Platte Value'!F57)</f>
        <v>13513480</v>
      </c>
      <c r="G57" s="29">
        <f t="shared" si="2"/>
        <v>25733491</v>
      </c>
      <c r="H57" s="38">
        <f t="shared" si="3"/>
        <v>0.28039770603480507</v>
      </c>
      <c r="I57" s="39">
        <f t="shared" si="4"/>
        <v>0.11500002812562662</v>
      </c>
    </row>
    <row r="58" spans="1:9">
      <c r="A58" s="8">
        <v>803</v>
      </c>
      <c r="B58" s="8" t="s">
        <v>29</v>
      </c>
      <c r="C58" s="29">
        <f>SUM('Albany Value'!C58+'Big Horn Value'!C58+'Crook Value'!C58+'Converse Value'!C58+'Campbell Value'!C58+'Carbon Value'!C58+'Fremont Value'!C58+'Hot Springs Value'!C58+'Johnson Value'!C58+'Lincoln Value'!C58+'Laramie Value'!C58+'Natrona Value'!C58+'Niobrara Value'!C58+'Park Value'!C58+'Sheridan Value'!C58+'Sweetwater Value'!C58+'Sublette Value'!C58+'Teton Value'!C58+'Uinta Value'!C58+'Weston Value'!C58+'Washakie Value'!C58+'Goshen Value'!C58+'Platte Value'!C58)</f>
        <v>0</v>
      </c>
      <c r="D58" s="29">
        <f>SUM('Albany Value'!D58+'Big Horn Value'!D58+'Crook Value'!D58+'Converse Value'!D58+'Campbell Value'!D58+'Carbon Value'!D58+'Fremont Value'!D58+'Hot Springs Value'!D58+'Johnson Value'!D58+'Lincoln Value'!D58+'Laramie Value'!D58+'Natrona Value'!D58+'Niobrara Value'!D58+'Park Value'!D58+'Sheridan Value'!D58+'Sweetwater Value'!D58+'Sublette Value'!D58+'Teton Value'!D58+'Uinta Value'!D58+'Weston Value'!D58+'Washakie Value'!D58+'Goshen Value'!D58+'Platte Value'!D58)</f>
        <v>0</v>
      </c>
      <c r="E58" s="29">
        <f>SUM('Albany Value'!E58+'Big Horn Value'!E58+'Crook Value'!E58+'Converse Value'!E58+'Campbell Value'!E58+'Carbon Value'!E58+'Fremont Value'!E58+'Hot Springs Value'!E58+'Johnson Value'!E58+'Lincoln Value'!E58+'Laramie Value'!E58+'Natrona Value'!E58+'Niobrara Value'!E58+'Park Value'!E58+'Sheridan Value'!E58+'Sweetwater Value'!E58+'Sublette Value'!E58+'Teton Value'!E58+'Uinta Value'!E58+'Weston Value'!E58+'Washakie Value'!E58+'Goshen Value'!E58+'Platte Value'!E58)</f>
        <v>0</v>
      </c>
      <c r="F58" s="29">
        <f>SUM('Albany Value'!F58+'Big Horn Value'!F58+'Crook Value'!F58+'Converse Value'!F58+'Campbell Value'!F58+'Carbon Value'!F58+'Fremont Value'!F58+'Hot Springs Value'!F58+'Johnson Value'!F58+'Lincoln Value'!F58+'Laramie Value'!F58+'Natrona Value'!F58+'Niobrara Value'!F58+'Park Value'!F58+'Sheridan Value'!F58+'Sweetwater Value'!F58+'Sublette Value'!F58+'Teton Value'!F58+'Uinta Value'!F58+'Weston Value'!F58+'Washakie Value'!F58+'Goshen Value'!F58+'Platte Value'!F58)</f>
        <v>0</v>
      </c>
      <c r="G58" s="29">
        <f t="shared" si="2"/>
        <v>0</v>
      </c>
      <c r="H58" s="38" t="str">
        <f t="shared" si="3"/>
        <v/>
      </c>
      <c r="I58" s="39" t="str">
        <f t="shared" si="4"/>
        <v>N/A</v>
      </c>
    </row>
    <row r="59" spans="1:9">
      <c r="A59" s="8">
        <v>804</v>
      </c>
      <c r="B59" s="8" t="s">
        <v>30</v>
      </c>
      <c r="C59" s="29">
        <f>SUM('Albany Value'!C59+'Big Horn Value'!C59+'Crook Value'!C59+'Converse Value'!C59+'Campbell Value'!C59+'Carbon Value'!C59+'Fremont Value'!C59+'Hot Springs Value'!C59+'Johnson Value'!C59+'Lincoln Value'!C59+'Laramie Value'!C59+'Natrona Value'!C59+'Niobrara Value'!C59+'Park Value'!C59+'Sheridan Value'!C59+'Sweetwater Value'!C59+'Sublette Value'!C59+'Teton Value'!C59+'Uinta Value'!C59+'Weston Value'!C59+'Washakie Value'!C59+'Goshen Value'!C59+'Platte Value'!C59)</f>
        <v>10735282</v>
      </c>
      <c r="D59" s="29">
        <f>SUM('Albany Value'!D59+'Big Horn Value'!D59+'Crook Value'!D59+'Converse Value'!D59+'Campbell Value'!D59+'Carbon Value'!D59+'Fremont Value'!D59+'Hot Springs Value'!D59+'Johnson Value'!D59+'Lincoln Value'!D59+'Laramie Value'!D59+'Natrona Value'!D59+'Niobrara Value'!D59+'Park Value'!D59+'Sheridan Value'!D59+'Sweetwater Value'!D59+'Sublette Value'!D59+'Teton Value'!D59+'Uinta Value'!D59+'Weston Value'!D59+'Washakie Value'!D59+'Goshen Value'!D59+'Platte Value'!D59)</f>
        <v>11568253</v>
      </c>
      <c r="E59" s="29">
        <f>SUM('Albany Value'!E59+'Big Horn Value'!E59+'Crook Value'!E59+'Converse Value'!E59+'Campbell Value'!E59+'Carbon Value'!E59+'Fremont Value'!E59+'Hot Springs Value'!E59+'Johnson Value'!E59+'Lincoln Value'!E59+'Laramie Value'!E59+'Natrona Value'!E59+'Niobrara Value'!E59+'Park Value'!E59+'Sheridan Value'!E59+'Sweetwater Value'!E59+'Sublette Value'!E59+'Teton Value'!E59+'Uinta Value'!E59+'Weston Value'!E59+'Washakie Value'!E59+'Goshen Value'!E59+'Platte Value'!E59)</f>
        <v>1234557</v>
      </c>
      <c r="F59" s="29">
        <f>SUM('Albany Value'!F59+'Big Horn Value'!F59+'Crook Value'!F59+'Converse Value'!F59+'Campbell Value'!F59+'Carbon Value'!F59+'Fremont Value'!F59+'Hot Springs Value'!F59+'Johnson Value'!F59+'Lincoln Value'!F59+'Laramie Value'!F59+'Natrona Value'!F59+'Niobrara Value'!F59+'Park Value'!F59+'Sheridan Value'!F59+'Sweetwater Value'!F59+'Sublette Value'!F59+'Teton Value'!F59+'Uinta Value'!F59+'Weston Value'!F59+'Washakie Value'!F59+'Goshen Value'!F59+'Platte Value'!F59)</f>
        <v>1330350</v>
      </c>
      <c r="G59" s="29">
        <f t="shared" si="2"/>
        <v>832971</v>
      </c>
      <c r="H59" s="38">
        <f t="shared" si="3"/>
        <v>7.7593015146323774E-2</v>
      </c>
      <c r="I59" s="39">
        <f t="shared" si="4"/>
        <v>0.11500007823134574</v>
      </c>
    </row>
    <row r="60" spans="1:9">
      <c r="A60" s="8">
        <v>805</v>
      </c>
      <c r="B60" s="8" t="s">
        <v>31</v>
      </c>
      <c r="C60" s="29">
        <f>SUM('Albany Value'!C60+'Big Horn Value'!C60+'Crook Value'!C60+'Converse Value'!C60+'Campbell Value'!C60+'Carbon Value'!C60+'Fremont Value'!C60+'Hot Springs Value'!C60+'Johnson Value'!C60+'Lincoln Value'!C60+'Laramie Value'!C60+'Natrona Value'!C60+'Niobrara Value'!C60+'Park Value'!C60+'Sheridan Value'!C60+'Sweetwater Value'!C60+'Sublette Value'!C60+'Teton Value'!C60+'Uinta Value'!C60+'Weston Value'!C60+'Washakie Value'!C60+'Goshen Value'!C60+'Platte Value'!C60)</f>
        <v>2903693</v>
      </c>
      <c r="D60" s="29">
        <f>SUM('Albany Value'!D60+'Big Horn Value'!D60+'Crook Value'!D60+'Converse Value'!D60+'Campbell Value'!D60+'Carbon Value'!D60+'Fremont Value'!D60+'Hot Springs Value'!D60+'Johnson Value'!D60+'Lincoln Value'!D60+'Laramie Value'!D60+'Natrona Value'!D60+'Niobrara Value'!D60+'Park Value'!D60+'Sheridan Value'!D60+'Sweetwater Value'!D60+'Sublette Value'!D60+'Teton Value'!D60+'Uinta Value'!D60+'Weston Value'!D60+'Washakie Value'!D60+'Goshen Value'!D60+'Platte Value'!D60)</f>
        <v>2931956</v>
      </c>
      <c r="E60" s="29">
        <f>SUM('Albany Value'!E60+'Big Horn Value'!E60+'Crook Value'!E60+'Converse Value'!E60+'Campbell Value'!E60+'Carbon Value'!E60+'Fremont Value'!E60+'Hot Springs Value'!E60+'Johnson Value'!E60+'Lincoln Value'!E60+'Laramie Value'!E60+'Natrona Value'!E60+'Niobrara Value'!E60+'Park Value'!E60+'Sheridan Value'!E60+'Sweetwater Value'!E60+'Sublette Value'!E60+'Teton Value'!E60+'Uinta Value'!E60+'Weston Value'!E60+'Washakie Value'!E60+'Goshen Value'!E60+'Platte Value'!E60)</f>
        <v>333925</v>
      </c>
      <c r="F60" s="29">
        <f>SUM('Albany Value'!F60+'Big Horn Value'!F60+'Crook Value'!F60+'Converse Value'!F60+'Campbell Value'!F60+'Carbon Value'!F60+'Fremont Value'!F60+'Hot Springs Value'!F60+'Johnson Value'!F60+'Lincoln Value'!F60+'Laramie Value'!F60+'Natrona Value'!F60+'Niobrara Value'!F60+'Park Value'!F60+'Sheridan Value'!F60+'Sweetwater Value'!F60+'Sublette Value'!F60+'Teton Value'!F60+'Uinta Value'!F60+'Weston Value'!F60+'Washakie Value'!F60+'Goshen Value'!F60+'Platte Value'!F60)</f>
        <v>337175</v>
      </c>
      <c r="G60" s="29">
        <f t="shared" si="2"/>
        <v>28263</v>
      </c>
      <c r="H60" s="38">
        <f t="shared" si="3"/>
        <v>9.7327244141649505E-3</v>
      </c>
      <c r="I60" s="39">
        <f t="shared" si="4"/>
        <v>0.11500002046415431</v>
      </c>
    </row>
    <row r="61" spans="1:9">
      <c r="A61" s="8">
        <v>806</v>
      </c>
      <c r="B61" s="8" t="s">
        <v>32</v>
      </c>
      <c r="C61" s="29">
        <f>SUM('Albany Value'!C61+'Big Horn Value'!C61+'Crook Value'!C61+'Converse Value'!C61+'Campbell Value'!C61+'Carbon Value'!C61+'Fremont Value'!C61+'Hot Springs Value'!C61+'Johnson Value'!C61+'Lincoln Value'!C61+'Laramie Value'!C61+'Natrona Value'!C61+'Niobrara Value'!C61+'Park Value'!C61+'Sheridan Value'!C61+'Sweetwater Value'!C61+'Sublette Value'!C61+'Teton Value'!C61+'Uinta Value'!C61+'Weston Value'!C61+'Washakie Value'!C61+'Goshen Value'!C61+'Platte Value'!C61)</f>
        <v>496103</v>
      </c>
      <c r="D61" s="29">
        <f>SUM('Albany Value'!D61+'Big Horn Value'!D61+'Crook Value'!D61+'Converse Value'!D61+'Campbell Value'!D61+'Carbon Value'!D61+'Fremont Value'!D61+'Hot Springs Value'!D61+'Johnson Value'!D61+'Lincoln Value'!D61+'Laramie Value'!D61+'Natrona Value'!D61+'Niobrara Value'!D61+'Park Value'!D61+'Sheridan Value'!D61+'Sweetwater Value'!D61+'Sublette Value'!D61+'Teton Value'!D61+'Uinta Value'!D61+'Weston Value'!D61+'Washakie Value'!D61+'Goshen Value'!D61+'Platte Value'!D61)</f>
        <v>494695</v>
      </c>
      <c r="E61" s="29">
        <f>SUM('Albany Value'!E61+'Big Horn Value'!E61+'Crook Value'!E61+'Converse Value'!E61+'Campbell Value'!E61+'Carbon Value'!E61+'Fremont Value'!E61+'Hot Springs Value'!E61+'Johnson Value'!E61+'Lincoln Value'!E61+'Laramie Value'!E61+'Natrona Value'!E61+'Niobrara Value'!E61+'Park Value'!E61+'Sheridan Value'!E61+'Sweetwater Value'!E61+'Sublette Value'!E61+'Teton Value'!E61+'Uinta Value'!E61+'Weston Value'!E61+'Washakie Value'!E61+'Goshen Value'!E61+'Platte Value'!E61)</f>
        <v>57051</v>
      </c>
      <c r="F61" s="29">
        <f>SUM('Albany Value'!F61+'Big Horn Value'!F61+'Crook Value'!F61+'Converse Value'!F61+'Campbell Value'!F61+'Carbon Value'!F61+'Fremont Value'!F61+'Hot Springs Value'!F61+'Johnson Value'!F61+'Lincoln Value'!F61+'Laramie Value'!F61+'Natrona Value'!F61+'Niobrara Value'!F61+'Park Value'!F61+'Sheridan Value'!F61+'Sweetwater Value'!F61+'Sublette Value'!F61+'Teton Value'!F61+'Uinta Value'!F61+'Weston Value'!F61+'Washakie Value'!F61+'Goshen Value'!F61+'Platte Value'!F61)</f>
        <v>56890</v>
      </c>
      <c r="G61" s="29">
        <f t="shared" si="2"/>
        <v>-1408</v>
      </c>
      <c r="H61" s="38">
        <f t="shared" si="3"/>
        <v>-2.8220364235508333E-3</v>
      </c>
      <c r="I61" s="39">
        <f t="shared" si="4"/>
        <v>0.1150001516085669</v>
      </c>
    </row>
    <row r="62" spans="1:9">
      <c r="A62" s="8">
        <v>807</v>
      </c>
      <c r="B62" s="8" t="s">
        <v>33</v>
      </c>
      <c r="C62" s="29">
        <f>SUM('Albany Value'!C62+'Big Horn Value'!C62+'Crook Value'!C62+'Converse Value'!C62+'Campbell Value'!C62+'Carbon Value'!C62+'Fremont Value'!C62+'Hot Springs Value'!C62+'Johnson Value'!C62+'Lincoln Value'!C62+'Laramie Value'!C62+'Natrona Value'!C62+'Niobrara Value'!C62+'Park Value'!C62+'Sheridan Value'!C62+'Sweetwater Value'!C62+'Sublette Value'!C62+'Teton Value'!C62+'Uinta Value'!C62+'Weston Value'!C62+'Washakie Value'!C62+'Goshen Value'!C62+'Platte Value'!C62)</f>
        <v>41841143</v>
      </c>
      <c r="D62" s="29">
        <f>SUM('Albany Value'!D62+'Big Horn Value'!D62+'Crook Value'!D62+'Converse Value'!D62+'Campbell Value'!D62+'Carbon Value'!D62+'Fremont Value'!D62+'Hot Springs Value'!D62+'Johnson Value'!D62+'Lincoln Value'!D62+'Laramie Value'!D62+'Natrona Value'!D62+'Niobrara Value'!D62+'Park Value'!D62+'Sheridan Value'!D62+'Sweetwater Value'!D62+'Sublette Value'!D62+'Teton Value'!D62+'Uinta Value'!D62+'Weston Value'!D62+'Washakie Value'!D62+'Goshen Value'!D62+'Platte Value'!D62)</f>
        <v>40128605</v>
      </c>
      <c r="E62" s="29">
        <f>SUM('Albany Value'!E62+'Big Horn Value'!E62+'Crook Value'!E62+'Converse Value'!E62+'Campbell Value'!E62+'Carbon Value'!E62+'Fremont Value'!E62+'Hot Springs Value'!E62+'Johnson Value'!E62+'Lincoln Value'!E62+'Laramie Value'!E62+'Natrona Value'!E62+'Niobrara Value'!E62+'Park Value'!E62+'Sheridan Value'!E62+'Sweetwater Value'!E62+'Sublette Value'!E62+'Teton Value'!E62+'Uinta Value'!E62+'Weston Value'!E62+'Washakie Value'!E62+'Goshen Value'!E62+'Platte Value'!E62)</f>
        <v>4811736</v>
      </c>
      <c r="F62" s="29">
        <f>SUM('Albany Value'!F62+'Big Horn Value'!F62+'Crook Value'!F62+'Converse Value'!F62+'Campbell Value'!F62+'Carbon Value'!F62+'Fremont Value'!F62+'Hot Springs Value'!F62+'Johnson Value'!F62+'Lincoln Value'!F62+'Laramie Value'!F62+'Natrona Value'!F62+'Niobrara Value'!F62+'Park Value'!F62+'Sheridan Value'!F62+'Sweetwater Value'!F62+'Sublette Value'!F62+'Teton Value'!F62+'Uinta Value'!F62+'Weston Value'!F62+'Washakie Value'!F62+'Goshen Value'!F62+'Platte Value'!F62)</f>
        <v>4614791</v>
      </c>
      <c r="G62" s="29">
        <f t="shared" si="2"/>
        <v>-1712538</v>
      </c>
      <c r="H62" s="38">
        <f t="shared" si="3"/>
        <v>-4.0930134155323539E-2</v>
      </c>
      <c r="I62" s="39">
        <f t="shared" si="4"/>
        <v>0.11500003551082826</v>
      </c>
    </row>
    <row r="63" spans="1:9">
      <c r="A63" s="8">
        <v>808</v>
      </c>
      <c r="B63" s="8" t="s">
        <v>34</v>
      </c>
      <c r="C63" s="29">
        <f>SUM('Albany Value'!C63+'Big Horn Value'!C63+'Crook Value'!C63+'Converse Value'!C63+'Campbell Value'!C63+'Carbon Value'!C63+'Fremont Value'!C63+'Hot Springs Value'!C63+'Johnson Value'!C63+'Lincoln Value'!C63+'Laramie Value'!C63+'Natrona Value'!C63+'Niobrara Value'!C63+'Park Value'!C63+'Sheridan Value'!C63+'Sweetwater Value'!C63+'Sublette Value'!C63+'Teton Value'!C63+'Uinta Value'!C63+'Weston Value'!C63+'Washakie Value'!C63+'Goshen Value'!C63+'Platte Value'!C63)</f>
        <v>716492</v>
      </c>
      <c r="D63" s="29">
        <f>SUM('Albany Value'!D63+'Big Horn Value'!D63+'Crook Value'!D63+'Converse Value'!D63+'Campbell Value'!D63+'Carbon Value'!D63+'Fremont Value'!D63+'Hot Springs Value'!D63+'Johnson Value'!D63+'Lincoln Value'!D63+'Laramie Value'!D63+'Natrona Value'!D63+'Niobrara Value'!D63+'Park Value'!D63+'Sheridan Value'!D63+'Sweetwater Value'!D63+'Sublette Value'!D63+'Teton Value'!D63+'Uinta Value'!D63+'Weston Value'!D63+'Washakie Value'!D63+'Goshen Value'!D63+'Platte Value'!D63)</f>
        <v>711130</v>
      </c>
      <c r="E63" s="29">
        <f>SUM('Albany Value'!E63+'Big Horn Value'!E63+'Crook Value'!E63+'Converse Value'!E63+'Campbell Value'!E63+'Carbon Value'!E63+'Fremont Value'!E63+'Hot Springs Value'!E63+'Johnson Value'!E63+'Lincoln Value'!E63+'Laramie Value'!E63+'Natrona Value'!E63+'Niobrara Value'!E63+'Park Value'!E63+'Sheridan Value'!E63+'Sweetwater Value'!E63+'Sublette Value'!E63+'Teton Value'!E63+'Uinta Value'!E63+'Weston Value'!E63+'Washakie Value'!E63+'Goshen Value'!E63+'Platte Value'!E63)</f>
        <v>82397</v>
      </c>
      <c r="F63" s="29">
        <f>SUM('Albany Value'!F63+'Big Horn Value'!F63+'Crook Value'!F63+'Converse Value'!F63+'Campbell Value'!F63+'Carbon Value'!F63+'Fremont Value'!F63+'Hot Springs Value'!F63+'Johnson Value'!F63+'Lincoln Value'!F63+'Laramie Value'!F63+'Natrona Value'!F63+'Niobrara Value'!F63+'Park Value'!F63+'Sheridan Value'!F63+'Sweetwater Value'!F63+'Sublette Value'!F63+'Teton Value'!F63+'Uinta Value'!F63+'Weston Value'!F63+'Washakie Value'!F63+'Goshen Value'!F63+'Platte Value'!F63)</f>
        <v>81780</v>
      </c>
      <c r="G63" s="29">
        <f t="shared" si="2"/>
        <v>-5362</v>
      </c>
      <c r="H63" s="38">
        <f t="shared" si="3"/>
        <v>-7.4881367040061653E-3</v>
      </c>
      <c r="I63" s="39">
        <f t="shared" si="4"/>
        <v>0.11500007031063238</v>
      </c>
    </row>
    <row r="64" spans="1:9">
      <c r="A64" s="8">
        <v>809</v>
      </c>
      <c r="B64" s="8" t="s">
        <v>24</v>
      </c>
      <c r="C64" s="29">
        <f>SUM('Albany Value'!C64+'Big Horn Value'!C64+'Crook Value'!C64+'Converse Value'!C64+'Campbell Value'!C64+'Carbon Value'!C64+'Fremont Value'!C64+'Hot Springs Value'!C64+'Johnson Value'!C64+'Lincoln Value'!C64+'Laramie Value'!C64+'Natrona Value'!C64+'Niobrara Value'!C64+'Park Value'!C64+'Sheridan Value'!C64+'Sweetwater Value'!C64+'Sublette Value'!C64+'Teton Value'!C64+'Uinta Value'!C64+'Weston Value'!C64+'Washakie Value'!C64+'Goshen Value'!C64+'Platte Value'!C64)</f>
        <v>31558102</v>
      </c>
      <c r="D64" s="29">
        <f>SUM('Albany Value'!D64+'Big Horn Value'!D64+'Crook Value'!D64+'Converse Value'!D64+'Campbell Value'!D64+'Carbon Value'!D64+'Fremont Value'!D64+'Hot Springs Value'!D64+'Johnson Value'!D64+'Lincoln Value'!D64+'Laramie Value'!D64+'Natrona Value'!D64+'Niobrara Value'!D64+'Park Value'!D64+'Sheridan Value'!D64+'Sweetwater Value'!D64+'Sublette Value'!D64+'Teton Value'!D64+'Uinta Value'!D64+'Weston Value'!D64+'Washakie Value'!D64+'Goshen Value'!D64+'Platte Value'!D64)</f>
        <v>32722471</v>
      </c>
      <c r="E64" s="29">
        <f>SUM('Albany Value'!E64+'Big Horn Value'!E64+'Crook Value'!E64+'Converse Value'!E64+'Campbell Value'!E64+'Carbon Value'!E64+'Fremont Value'!E64+'Hot Springs Value'!E64+'Johnson Value'!E64+'Lincoln Value'!E64+'Laramie Value'!E64+'Natrona Value'!E64+'Niobrara Value'!E64+'Park Value'!E64+'Sheridan Value'!E64+'Sweetwater Value'!E64+'Sublette Value'!E64+'Teton Value'!E64+'Uinta Value'!E64+'Weston Value'!E64+'Washakie Value'!E64+'Goshen Value'!E64+'Platte Value'!E64)</f>
        <v>3629183</v>
      </c>
      <c r="F64" s="29">
        <f>SUM('Albany Value'!F64+'Big Horn Value'!F64+'Crook Value'!F64+'Converse Value'!F64+'Campbell Value'!F64+'Carbon Value'!F64+'Fremont Value'!F64+'Hot Springs Value'!F64+'Johnson Value'!F64+'Lincoln Value'!F64+'Laramie Value'!F64+'Natrona Value'!F64+'Niobrara Value'!F64+'Park Value'!F64+'Sheridan Value'!F64+'Sweetwater Value'!F64+'Sublette Value'!F64+'Teton Value'!F64+'Uinta Value'!F64+'Weston Value'!F64+'Washakie Value'!F64+'Goshen Value'!F64+'Platte Value'!F64)</f>
        <v>3763083</v>
      </c>
      <c r="G64" s="29">
        <f t="shared" si="2"/>
        <v>1164369</v>
      </c>
      <c r="H64" s="38">
        <f t="shared" si="3"/>
        <v>3.6895356337776297E-2</v>
      </c>
      <c r="I64" s="39">
        <f t="shared" si="4"/>
        <v>0.11499996439755421</v>
      </c>
    </row>
    <row r="65" spans="1:9">
      <c r="A65" s="8">
        <v>810</v>
      </c>
      <c r="B65" s="8" t="s">
        <v>35</v>
      </c>
      <c r="C65" s="29">
        <f>SUM('Albany Value'!C65+'Big Horn Value'!C65+'Crook Value'!C65+'Converse Value'!C65+'Campbell Value'!C65+'Carbon Value'!C65+'Fremont Value'!C65+'Hot Springs Value'!C65+'Johnson Value'!C65+'Lincoln Value'!C65+'Laramie Value'!C65+'Natrona Value'!C65+'Niobrara Value'!C65+'Park Value'!C65+'Sheridan Value'!C65+'Sweetwater Value'!C65+'Sublette Value'!C65+'Teton Value'!C65+'Uinta Value'!C65+'Weston Value'!C65+'Washakie Value'!C65+'Goshen Value'!C65+'Platte Value'!C65)</f>
        <v>243146116</v>
      </c>
      <c r="D65" s="29">
        <f>SUM('Albany Value'!D65+'Big Horn Value'!D65+'Crook Value'!D65+'Converse Value'!D65+'Campbell Value'!D65+'Carbon Value'!D65+'Fremont Value'!D65+'Hot Springs Value'!D65+'Johnson Value'!D65+'Lincoln Value'!D65+'Laramie Value'!D65+'Natrona Value'!D65+'Niobrara Value'!D65+'Park Value'!D65+'Sheridan Value'!D65+'Sweetwater Value'!D65+'Sublette Value'!D65+'Teton Value'!D65+'Uinta Value'!D65+'Weston Value'!D65+'Washakie Value'!D65+'Goshen Value'!D65+'Platte Value'!D65)</f>
        <v>249915007</v>
      </c>
      <c r="E65" s="29">
        <f>SUM('Albany Value'!E65+'Big Horn Value'!E65+'Crook Value'!E65+'Converse Value'!E65+'Campbell Value'!E65+'Carbon Value'!E65+'Fremont Value'!E65+'Hot Springs Value'!E65+'Johnson Value'!E65+'Lincoln Value'!E65+'Laramie Value'!E65+'Natrona Value'!E65+'Niobrara Value'!E65+'Park Value'!E65+'Sheridan Value'!E65+'Sweetwater Value'!E65+'Sublette Value'!E65+'Teton Value'!E65+'Uinta Value'!E65+'Weston Value'!E65+'Washakie Value'!E65+'Goshen Value'!E65+'Platte Value'!E65)</f>
        <v>27961804</v>
      </c>
      <c r="F65" s="29">
        <f>SUM('Albany Value'!F65+'Big Horn Value'!F65+'Crook Value'!F65+'Converse Value'!F65+'Campbell Value'!F65+'Carbon Value'!F65+'Fremont Value'!F65+'Hot Springs Value'!F65+'Johnson Value'!F65+'Lincoln Value'!F65+'Laramie Value'!F65+'Natrona Value'!F65+'Niobrara Value'!F65+'Park Value'!F65+'Sheridan Value'!F65+'Sweetwater Value'!F65+'Sublette Value'!F65+'Teton Value'!F65+'Uinta Value'!F65+'Weston Value'!F65+'Washakie Value'!F65+'Goshen Value'!F65+'Platte Value'!F65)</f>
        <v>28740227</v>
      </c>
      <c r="G65" s="29">
        <f t="shared" si="2"/>
        <v>6768891</v>
      </c>
      <c r="H65" s="38">
        <f t="shared" si="3"/>
        <v>2.7838797525367109E-2</v>
      </c>
      <c r="I65" s="39">
        <f t="shared" si="4"/>
        <v>0.11500000478162561</v>
      </c>
    </row>
    <row r="66" spans="1:9">
      <c r="A66" s="8">
        <v>811</v>
      </c>
      <c r="B66" s="8" t="s">
        <v>36</v>
      </c>
      <c r="C66" s="29">
        <f>SUM('Albany Value'!C66+'Big Horn Value'!C66+'Crook Value'!C66+'Converse Value'!C66+'Campbell Value'!C66+'Carbon Value'!C66+'Fremont Value'!C66+'Hot Springs Value'!C66+'Johnson Value'!C66+'Lincoln Value'!C66+'Laramie Value'!C66+'Natrona Value'!C66+'Niobrara Value'!C66+'Park Value'!C66+'Sheridan Value'!C66+'Sweetwater Value'!C66+'Sublette Value'!C66+'Teton Value'!C66+'Uinta Value'!C66+'Weston Value'!C66+'Washakie Value'!C66+'Goshen Value'!C66+'Platte Value'!C66)</f>
        <v>46709388</v>
      </c>
      <c r="D66" s="29">
        <f>SUM('Albany Value'!D66+'Big Horn Value'!D66+'Crook Value'!D66+'Converse Value'!D66+'Campbell Value'!D66+'Carbon Value'!D66+'Fremont Value'!D66+'Hot Springs Value'!D66+'Johnson Value'!D66+'Lincoln Value'!D66+'Laramie Value'!D66+'Natrona Value'!D66+'Niobrara Value'!D66+'Park Value'!D66+'Sheridan Value'!D66+'Sweetwater Value'!D66+'Sublette Value'!D66+'Teton Value'!D66+'Uinta Value'!D66+'Weston Value'!D66+'Washakie Value'!D66+'Goshen Value'!D66+'Platte Value'!D66)</f>
        <v>42182818</v>
      </c>
      <c r="E66" s="29">
        <f>SUM('Albany Value'!E66+'Big Horn Value'!E66+'Crook Value'!E66+'Converse Value'!E66+'Campbell Value'!E66+'Carbon Value'!E66+'Fremont Value'!E66+'Hot Springs Value'!E66+'Johnson Value'!E66+'Lincoln Value'!E66+'Laramie Value'!E66+'Natrona Value'!E66+'Niobrara Value'!E66+'Park Value'!E66+'Sheridan Value'!E66+'Sweetwater Value'!E66+'Sublette Value'!E66+'Teton Value'!E66+'Uinta Value'!E66+'Weston Value'!E66+'Washakie Value'!E66+'Goshen Value'!E66+'Platte Value'!E66)</f>
        <v>5371582</v>
      </c>
      <c r="F66" s="29">
        <f>SUM('Albany Value'!F66+'Big Horn Value'!F66+'Crook Value'!F66+'Converse Value'!F66+'Campbell Value'!F66+'Carbon Value'!F66+'Fremont Value'!F66+'Hot Springs Value'!F66+'Johnson Value'!F66+'Lincoln Value'!F66+'Laramie Value'!F66+'Natrona Value'!F66+'Niobrara Value'!F66+'Park Value'!F66+'Sheridan Value'!F66+'Sweetwater Value'!F66+'Sublette Value'!F66+'Teton Value'!F66+'Uinta Value'!F66+'Weston Value'!F66+'Washakie Value'!F66+'Goshen Value'!F66+'Platte Value'!F66)</f>
        <v>4851025</v>
      </c>
      <c r="G66" s="29">
        <f t="shared" si="2"/>
        <v>-4526570</v>
      </c>
      <c r="H66" s="38">
        <f t="shared" si="3"/>
        <v>-9.6909439342078407E-2</v>
      </c>
      <c r="I66" s="39">
        <f t="shared" si="4"/>
        <v>0.11500002204689122</v>
      </c>
    </row>
    <row r="67" spans="1:9">
      <c r="A67" s="8">
        <v>812</v>
      </c>
      <c r="B67" s="8" t="s">
        <v>37</v>
      </c>
      <c r="C67" s="29">
        <f>SUM('Albany Value'!C67+'Big Horn Value'!C67+'Crook Value'!C67+'Converse Value'!C67+'Campbell Value'!C67+'Carbon Value'!C67+'Fremont Value'!C67+'Hot Springs Value'!C67+'Johnson Value'!C67+'Lincoln Value'!C67+'Laramie Value'!C67+'Natrona Value'!C67+'Niobrara Value'!C67+'Park Value'!C67+'Sheridan Value'!C67+'Sweetwater Value'!C67+'Sublette Value'!C67+'Teton Value'!C67+'Uinta Value'!C67+'Weston Value'!C67+'Washakie Value'!C67+'Goshen Value'!C67+'Platte Value'!C67)</f>
        <v>375666561</v>
      </c>
      <c r="D67" s="29">
        <f>SUM('Albany Value'!D67+'Big Horn Value'!D67+'Crook Value'!D67+'Converse Value'!D67+'Campbell Value'!D67+'Carbon Value'!D67+'Fremont Value'!D67+'Hot Springs Value'!D67+'Johnson Value'!D67+'Lincoln Value'!D67+'Laramie Value'!D67+'Natrona Value'!D67+'Niobrara Value'!D67+'Park Value'!D67+'Sheridan Value'!D67+'Sweetwater Value'!D67+'Sublette Value'!D67+'Teton Value'!D67+'Uinta Value'!D67+'Weston Value'!D67+'Washakie Value'!D67+'Goshen Value'!D67+'Platte Value'!D67)</f>
        <v>427949533</v>
      </c>
      <c r="E67" s="29">
        <f>SUM('Albany Value'!E67+'Big Horn Value'!E67+'Crook Value'!E67+'Converse Value'!E67+'Campbell Value'!E67+'Carbon Value'!E67+'Fremont Value'!E67+'Hot Springs Value'!E67+'Johnson Value'!E67+'Lincoln Value'!E67+'Laramie Value'!E67+'Natrona Value'!E67+'Niobrara Value'!E67+'Park Value'!E67+'Sheridan Value'!E67+'Sweetwater Value'!E67+'Sublette Value'!E67+'Teton Value'!E67+'Uinta Value'!E67+'Weston Value'!E67+'Washakie Value'!E67+'Goshen Value'!E67+'Platte Value'!E67)</f>
        <v>43180598</v>
      </c>
      <c r="F67" s="29">
        <f>SUM('Albany Value'!F67+'Big Horn Value'!F67+'Crook Value'!F67+'Converse Value'!F67+'Campbell Value'!F67+'Carbon Value'!F67+'Fremont Value'!F67+'Hot Springs Value'!F67+'Johnson Value'!F67+'Lincoln Value'!F67+'Laramie Value'!F67+'Natrona Value'!F67+'Niobrara Value'!F67+'Park Value'!F67+'Sheridan Value'!F67+'Sweetwater Value'!F67+'Sublette Value'!F67+'Teton Value'!F67+'Uinta Value'!F67+'Weston Value'!F67+'Washakie Value'!F67+'Goshen Value'!F67+'Platte Value'!F67)</f>
        <v>49214198</v>
      </c>
      <c r="G67" s="29">
        <f t="shared" si="2"/>
        <v>52282972</v>
      </c>
      <c r="H67" s="38">
        <f t="shared" si="3"/>
        <v>0.13972942199642535</v>
      </c>
      <c r="I67" s="39">
        <f t="shared" si="4"/>
        <v>0.11500000398411464</v>
      </c>
    </row>
    <row r="68" spans="1:9">
      <c r="A68" s="8">
        <v>813</v>
      </c>
      <c r="B68" s="8" t="s">
        <v>38</v>
      </c>
      <c r="C68" s="29">
        <f>SUM('Albany Value'!C68+'Big Horn Value'!C68+'Crook Value'!C68+'Converse Value'!C68+'Campbell Value'!C68+'Carbon Value'!C68+'Fremont Value'!C68+'Hot Springs Value'!C68+'Johnson Value'!C68+'Lincoln Value'!C68+'Laramie Value'!C68+'Natrona Value'!C68+'Niobrara Value'!C68+'Park Value'!C68+'Sheridan Value'!C68+'Sweetwater Value'!C68+'Sublette Value'!C68+'Teton Value'!C68+'Uinta Value'!C68+'Weston Value'!C68+'Washakie Value'!C68+'Goshen Value'!C68+'Platte Value'!C68)</f>
        <v>38499569</v>
      </c>
      <c r="D68" s="29">
        <f>SUM('Albany Value'!D68+'Big Horn Value'!D68+'Crook Value'!D68+'Converse Value'!D68+'Campbell Value'!D68+'Carbon Value'!D68+'Fremont Value'!D68+'Hot Springs Value'!D68+'Johnson Value'!D68+'Lincoln Value'!D68+'Laramie Value'!D68+'Natrona Value'!D68+'Niobrara Value'!D68+'Park Value'!D68+'Sheridan Value'!D68+'Sweetwater Value'!D68+'Sublette Value'!D68+'Teton Value'!D68+'Uinta Value'!D68+'Weston Value'!D68+'Washakie Value'!D68+'Goshen Value'!D68+'Platte Value'!D68)</f>
        <v>40242200</v>
      </c>
      <c r="E68" s="29">
        <f>SUM('Albany Value'!E68+'Big Horn Value'!E68+'Crook Value'!E68+'Converse Value'!E68+'Campbell Value'!E68+'Carbon Value'!E68+'Fremont Value'!E68+'Hot Springs Value'!E68+'Johnson Value'!E68+'Lincoln Value'!E68+'Laramie Value'!E68+'Natrona Value'!E68+'Niobrara Value'!E68+'Park Value'!E68+'Sheridan Value'!E68+'Sweetwater Value'!E68+'Sublette Value'!E68+'Teton Value'!E68+'Uinta Value'!E68+'Weston Value'!E68+'Washakie Value'!E68+'Goshen Value'!E68+'Platte Value'!E68)</f>
        <v>4427449</v>
      </c>
      <c r="F68" s="29">
        <f>SUM('Albany Value'!F68+'Big Horn Value'!F68+'Crook Value'!F68+'Converse Value'!F68+'Campbell Value'!F68+'Carbon Value'!F68+'Fremont Value'!F68+'Hot Springs Value'!F68+'Johnson Value'!F68+'Lincoln Value'!F68+'Laramie Value'!F68+'Natrona Value'!F68+'Niobrara Value'!F68+'Park Value'!F68+'Sheridan Value'!F68+'Sweetwater Value'!F68+'Sublette Value'!F68+'Teton Value'!F68+'Uinta Value'!F68+'Weston Value'!F68+'Washakie Value'!F68+'Goshen Value'!F68+'Platte Value'!F68)</f>
        <v>4627852</v>
      </c>
      <c r="G68" s="29">
        <f t="shared" si="2"/>
        <v>1742631</v>
      </c>
      <c r="H68" s="38">
        <f t="shared" si="3"/>
        <v>4.5263762496191351E-2</v>
      </c>
      <c r="I68" s="39">
        <f t="shared" si="4"/>
        <v>0.11499997515046394</v>
      </c>
    </row>
    <row r="69" spans="1:9">
      <c r="A69" s="8">
        <v>814</v>
      </c>
      <c r="B69" s="8" t="s">
        <v>39</v>
      </c>
      <c r="C69" s="29">
        <f>SUM('Albany Value'!C69+'Big Horn Value'!C69+'Crook Value'!C69+'Converse Value'!C69+'Campbell Value'!C69+'Carbon Value'!C69+'Fremont Value'!C69+'Hot Springs Value'!C69+'Johnson Value'!C69+'Lincoln Value'!C69+'Laramie Value'!C69+'Natrona Value'!C69+'Niobrara Value'!C69+'Park Value'!C69+'Sheridan Value'!C69+'Sweetwater Value'!C69+'Sublette Value'!C69+'Teton Value'!C69+'Uinta Value'!C69+'Weston Value'!C69+'Washakie Value'!C69+'Goshen Value'!C69+'Platte Value'!C69)</f>
        <v>293541658.5</v>
      </c>
      <c r="D69" s="29">
        <f>SUM('Albany Value'!D69+'Big Horn Value'!D69+'Crook Value'!D69+'Converse Value'!D69+'Campbell Value'!D69+'Carbon Value'!D69+'Fremont Value'!D69+'Hot Springs Value'!D69+'Johnson Value'!D69+'Lincoln Value'!D69+'Laramie Value'!D69+'Natrona Value'!D69+'Niobrara Value'!D69+'Park Value'!D69+'Sheridan Value'!D69+'Sweetwater Value'!D69+'Sublette Value'!D69+'Teton Value'!D69+'Uinta Value'!D69+'Weston Value'!D69+'Washakie Value'!D69+'Goshen Value'!D69+'Platte Value'!D69)</f>
        <v>314015956</v>
      </c>
      <c r="E69" s="29">
        <f>SUM('Albany Value'!E69+'Big Horn Value'!E69+'Crook Value'!E69+'Converse Value'!E69+'Campbell Value'!E69+'Carbon Value'!E69+'Fremont Value'!E69+'Hot Springs Value'!E69+'Johnson Value'!E69+'Lincoln Value'!E69+'Laramie Value'!E69+'Natrona Value'!E69+'Niobrara Value'!E69+'Park Value'!E69+'Sheridan Value'!E69+'Sweetwater Value'!E69+'Sublette Value'!E69+'Teton Value'!E69+'Uinta Value'!E69+'Weston Value'!E69+'Washakie Value'!E69+'Goshen Value'!E69+'Platte Value'!E69)</f>
        <v>33757292</v>
      </c>
      <c r="F69" s="29">
        <f>SUM('Albany Value'!F69+'Big Horn Value'!F69+'Crook Value'!F69+'Converse Value'!F69+'Campbell Value'!F69+'Carbon Value'!F69+'Fremont Value'!F69+'Hot Springs Value'!F69+'Johnson Value'!F69+'Lincoln Value'!F69+'Laramie Value'!F69+'Natrona Value'!F69+'Niobrara Value'!F69+'Park Value'!F69+'Sheridan Value'!F69+'Sweetwater Value'!F69+'Sublette Value'!F69+'Teton Value'!F69+'Uinta Value'!F69+'Weston Value'!F69+'Washakie Value'!F69+'Goshen Value'!F69+'Platte Value'!F69)</f>
        <v>36111837</v>
      </c>
      <c r="G69" s="29">
        <f t="shared" si="2"/>
        <v>20474297.5</v>
      </c>
      <c r="H69" s="38">
        <f t="shared" si="3"/>
        <v>6.9749226330121594E-2</v>
      </c>
      <c r="I69" s="39">
        <f t="shared" si="4"/>
        <v>0.1150000065601762</v>
      </c>
    </row>
    <row r="70" spans="1:9">
      <c r="A70" s="8">
        <v>815</v>
      </c>
      <c r="B70" s="8" t="s">
        <v>40</v>
      </c>
      <c r="C70" s="29">
        <f>SUM('Albany Value'!C70+'Big Horn Value'!C70+'Crook Value'!C70+'Converse Value'!C70+'Campbell Value'!C70+'Carbon Value'!C70+'Fremont Value'!C70+'Hot Springs Value'!C70+'Johnson Value'!C70+'Lincoln Value'!C70+'Laramie Value'!C70+'Natrona Value'!C70+'Niobrara Value'!C70+'Park Value'!C70+'Sheridan Value'!C70+'Sweetwater Value'!C70+'Sublette Value'!C70+'Teton Value'!C70+'Uinta Value'!C70+'Weston Value'!C70+'Washakie Value'!C70+'Goshen Value'!C70+'Platte Value'!C70)</f>
        <v>91996289.5</v>
      </c>
      <c r="D70" s="29">
        <f>SUM('Albany Value'!D70+'Big Horn Value'!D70+'Crook Value'!D70+'Converse Value'!D70+'Campbell Value'!D70+'Carbon Value'!D70+'Fremont Value'!D70+'Hot Springs Value'!D70+'Johnson Value'!D70+'Lincoln Value'!D70+'Laramie Value'!D70+'Natrona Value'!D70+'Niobrara Value'!D70+'Park Value'!D70+'Sheridan Value'!D70+'Sweetwater Value'!D70+'Sublette Value'!D70+'Teton Value'!D70+'Uinta Value'!D70+'Weston Value'!D70+'Washakie Value'!D70+'Goshen Value'!D70+'Platte Value'!D70)</f>
        <v>97878951</v>
      </c>
      <c r="E70" s="29">
        <f>SUM('Albany Value'!E70+'Big Horn Value'!E70+'Crook Value'!E70+'Converse Value'!E70+'Campbell Value'!E70+'Carbon Value'!E70+'Fremont Value'!E70+'Hot Springs Value'!E70+'Johnson Value'!E70+'Lincoln Value'!E70+'Laramie Value'!E70+'Natrona Value'!E70+'Niobrara Value'!E70+'Park Value'!E70+'Sheridan Value'!E70+'Sweetwater Value'!E70+'Sublette Value'!E70+'Teton Value'!E70+'Uinta Value'!E70+'Weston Value'!E70+'Washakie Value'!E70+'Goshen Value'!E70+'Platte Value'!E70)</f>
        <v>10579573</v>
      </c>
      <c r="F70" s="29">
        <f>SUM('Albany Value'!F70+'Big Horn Value'!F70+'Crook Value'!F70+'Converse Value'!F70+'Campbell Value'!F70+'Carbon Value'!F70+'Fremont Value'!F70+'Hot Springs Value'!F70+'Johnson Value'!F70+'Lincoln Value'!F70+'Laramie Value'!F70+'Natrona Value'!F70+'Niobrara Value'!F70+'Park Value'!F70+'Sheridan Value'!F70+'Sweetwater Value'!F70+'Sublette Value'!F70+'Teton Value'!F70+'Uinta Value'!F70+'Weston Value'!F70+'Washakie Value'!F70+'Goshen Value'!F70+'Platte Value'!F70)</f>
        <v>11256084</v>
      </c>
      <c r="G70" s="29">
        <f t="shared" si="2"/>
        <v>5882661.5</v>
      </c>
      <c r="H70" s="38">
        <f t="shared" si="3"/>
        <v>6.3945019331120401E-2</v>
      </c>
      <c r="I70" s="39">
        <f t="shared" si="4"/>
        <v>0.11500004735441025</v>
      </c>
    </row>
    <row r="71" spans="1:9">
      <c r="A71" s="8">
        <v>816</v>
      </c>
      <c r="B71" s="8" t="s">
        <v>41</v>
      </c>
      <c r="C71" s="29">
        <f>SUM('Albany Value'!C71+'Big Horn Value'!C71+'Crook Value'!C71+'Converse Value'!C71+'Campbell Value'!C71+'Carbon Value'!C71+'Fremont Value'!C71+'Hot Springs Value'!C71+'Johnson Value'!C71+'Lincoln Value'!C71+'Laramie Value'!C71+'Natrona Value'!C71+'Niobrara Value'!C71+'Park Value'!C71+'Sheridan Value'!C71+'Sweetwater Value'!C71+'Sublette Value'!C71+'Teton Value'!C71+'Uinta Value'!C71+'Weston Value'!C71+'Washakie Value'!C71+'Goshen Value'!C71+'Platte Value'!C71)</f>
        <v>7562910</v>
      </c>
      <c r="D71" s="29">
        <f>SUM('Albany Value'!D71+'Big Horn Value'!D71+'Crook Value'!D71+'Converse Value'!D71+'Campbell Value'!D71+'Carbon Value'!D71+'Fremont Value'!D71+'Hot Springs Value'!D71+'Johnson Value'!D71+'Lincoln Value'!D71+'Laramie Value'!D71+'Natrona Value'!D71+'Niobrara Value'!D71+'Park Value'!D71+'Sheridan Value'!D71+'Sweetwater Value'!D71+'Sublette Value'!D71+'Teton Value'!D71+'Uinta Value'!D71+'Weston Value'!D71+'Washakie Value'!D71+'Goshen Value'!D71+'Platte Value'!D71)</f>
        <v>7097254</v>
      </c>
      <c r="E71" s="29">
        <f>SUM('Albany Value'!E71+'Big Horn Value'!E71+'Crook Value'!E71+'Converse Value'!E71+'Campbell Value'!E71+'Carbon Value'!E71+'Fremont Value'!E71+'Hot Springs Value'!E71+'Johnson Value'!E71+'Lincoln Value'!E71+'Laramie Value'!E71+'Natrona Value'!E71+'Niobrara Value'!E71+'Park Value'!E71+'Sheridan Value'!E71+'Sweetwater Value'!E71+'Sublette Value'!E71+'Teton Value'!E71+'Uinta Value'!E71+'Weston Value'!E71+'Washakie Value'!E71+'Goshen Value'!E71+'Platte Value'!E71)</f>
        <v>869735</v>
      </c>
      <c r="F71" s="29">
        <f>SUM('Albany Value'!F71+'Big Horn Value'!F71+'Crook Value'!F71+'Converse Value'!F71+'Campbell Value'!F71+'Carbon Value'!F71+'Fremont Value'!F71+'Hot Springs Value'!F71+'Johnson Value'!F71+'Lincoln Value'!F71+'Laramie Value'!F71+'Natrona Value'!F71+'Niobrara Value'!F71+'Park Value'!F71+'Sheridan Value'!F71+'Sweetwater Value'!F71+'Sublette Value'!F71+'Teton Value'!F71+'Uinta Value'!F71+'Weston Value'!F71+'Washakie Value'!F71+'Goshen Value'!F71+'Platte Value'!F71)</f>
        <v>816184</v>
      </c>
      <c r="G71" s="29">
        <f t="shared" si="2"/>
        <v>-465656</v>
      </c>
      <c r="H71" s="38">
        <f t="shared" si="3"/>
        <v>-6.1571628139605705E-2</v>
      </c>
      <c r="I71" s="39">
        <f t="shared" si="4"/>
        <v>0.11499997041109139</v>
      </c>
    </row>
    <row r="72" spans="1:9">
      <c r="A72" s="8">
        <v>817</v>
      </c>
      <c r="B72" s="8" t="s">
        <v>42</v>
      </c>
      <c r="C72" s="29">
        <f>SUM('Albany Value'!C72+'Big Horn Value'!C72+'Crook Value'!C72+'Converse Value'!C72+'Campbell Value'!C72+'Carbon Value'!C72+'Fremont Value'!C72+'Hot Springs Value'!C72+'Johnson Value'!C72+'Lincoln Value'!C72+'Laramie Value'!C72+'Natrona Value'!C72+'Niobrara Value'!C72+'Park Value'!C72+'Sheridan Value'!C72+'Sweetwater Value'!C72+'Sublette Value'!C72+'Teton Value'!C72+'Uinta Value'!C72+'Weston Value'!C72+'Washakie Value'!C72+'Goshen Value'!C72+'Platte Value'!C72)</f>
        <v>43837536</v>
      </c>
      <c r="D72" s="29">
        <f>SUM('Albany Value'!D72+'Big Horn Value'!D72+'Crook Value'!D72+'Converse Value'!D72+'Campbell Value'!D72+'Carbon Value'!D72+'Fremont Value'!D72+'Hot Springs Value'!D72+'Johnson Value'!D72+'Lincoln Value'!D72+'Laramie Value'!D72+'Natrona Value'!D72+'Niobrara Value'!D72+'Park Value'!D72+'Sheridan Value'!D72+'Sweetwater Value'!D72+'Sublette Value'!D72+'Teton Value'!D72+'Uinta Value'!D72+'Weston Value'!D72+'Washakie Value'!D72+'Goshen Value'!D72+'Platte Value'!D72)</f>
        <v>56591656</v>
      </c>
      <c r="E72" s="29">
        <f>SUM('Albany Value'!E72+'Big Horn Value'!E72+'Crook Value'!E72+'Converse Value'!E72+'Campbell Value'!E72+'Carbon Value'!E72+'Fremont Value'!E72+'Hot Springs Value'!E72+'Johnson Value'!E72+'Lincoln Value'!E72+'Laramie Value'!E72+'Natrona Value'!E72+'Niobrara Value'!E72+'Park Value'!E72+'Sheridan Value'!E72+'Sweetwater Value'!E72+'Sublette Value'!E72+'Teton Value'!E72+'Uinta Value'!E72+'Weston Value'!E72+'Washakie Value'!E72+'Goshen Value'!E72+'Platte Value'!E72)</f>
        <v>5041318</v>
      </c>
      <c r="F72" s="29">
        <f>SUM('Albany Value'!F72+'Big Horn Value'!F72+'Crook Value'!F72+'Converse Value'!F72+'Campbell Value'!F72+'Carbon Value'!F72+'Fremont Value'!F72+'Hot Springs Value'!F72+'Johnson Value'!F72+'Lincoln Value'!F72+'Laramie Value'!F72+'Natrona Value'!F72+'Niobrara Value'!F72+'Park Value'!F72+'Sheridan Value'!F72+'Sweetwater Value'!F72+'Sublette Value'!F72+'Teton Value'!F72+'Uinta Value'!F72+'Weston Value'!F72+'Washakie Value'!F72+'Goshen Value'!F72+'Platte Value'!F72)</f>
        <v>6508040</v>
      </c>
      <c r="G72" s="29">
        <f t="shared" si="2"/>
        <v>12754120</v>
      </c>
      <c r="H72" s="38">
        <f t="shared" si="3"/>
        <v>0.2909401866734056</v>
      </c>
      <c r="I72" s="39">
        <f t="shared" si="4"/>
        <v>0.11499999222500222</v>
      </c>
    </row>
    <row r="73" spans="1:9">
      <c r="A73" s="8">
        <v>818</v>
      </c>
      <c r="B73" s="8" t="s">
        <v>43</v>
      </c>
      <c r="C73" s="29">
        <f>SUM('Albany Value'!C73+'Big Horn Value'!C73+'Crook Value'!C73+'Converse Value'!C73+'Campbell Value'!C73+'Carbon Value'!C73+'Fremont Value'!C73+'Hot Springs Value'!C73+'Johnson Value'!C73+'Lincoln Value'!C73+'Laramie Value'!C73+'Natrona Value'!C73+'Niobrara Value'!C73+'Park Value'!C73+'Sheridan Value'!C73+'Sweetwater Value'!C73+'Sublette Value'!C73+'Teton Value'!C73+'Uinta Value'!C73+'Weston Value'!C73+'Washakie Value'!C73+'Goshen Value'!C73+'Platte Value'!C73)</f>
        <v>167490849</v>
      </c>
      <c r="D73" s="29">
        <f>SUM('Albany Value'!D73+'Big Horn Value'!D73+'Crook Value'!D73+'Converse Value'!D73+'Campbell Value'!D73+'Carbon Value'!D73+'Fremont Value'!D73+'Hot Springs Value'!D73+'Johnson Value'!D73+'Lincoln Value'!D73+'Laramie Value'!D73+'Natrona Value'!D73+'Niobrara Value'!D73+'Park Value'!D73+'Sheridan Value'!D73+'Sweetwater Value'!D73+'Sublette Value'!D73+'Teton Value'!D73+'Uinta Value'!D73+'Weston Value'!D73+'Washakie Value'!D73+'Goshen Value'!D73+'Platte Value'!D73)</f>
        <v>174028058</v>
      </c>
      <c r="E73" s="29">
        <f>SUM('Albany Value'!E73+'Big Horn Value'!E73+'Crook Value'!E73+'Converse Value'!E73+'Campbell Value'!E73+'Carbon Value'!E73+'Fremont Value'!E73+'Hot Springs Value'!E73+'Johnson Value'!E73+'Lincoln Value'!E73+'Laramie Value'!E73+'Natrona Value'!E73+'Niobrara Value'!E73+'Park Value'!E73+'Sheridan Value'!E73+'Sweetwater Value'!E73+'Sublette Value'!E73+'Teton Value'!E73+'Uinta Value'!E73+'Weston Value'!E73+'Washakie Value'!E73+'Goshen Value'!E73+'Platte Value'!E73)</f>
        <v>19261454</v>
      </c>
      <c r="F73" s="29">
        <f>SUM('Albany Value'!F73+'Big Horn Value'!F73+'Crook Value'!F73+'Converse Value'!F73+'Campbell Value'!F73+'Carbon Value'!F73+'Fremont Value'!F73+'Hot Springs Value'!F73+'Johnson Value'!F73+'Lincoln Value'!F73+'Laramie Value'!F73+'Natrona Value'!F73+'Niobrara Value'!F73+'Park Value'!F73+'Sheridan Value'!F73+'Sweetwater Value'!F73+'Sublette Value'!F73+'Teton Value'!F73+'Uinta Value'!F73+'Weston Value'!F73+'Washakie Value'!F73+'Goshen Value'!F73+'Platte Value'!F73)</f>
        <v>20013232</v>
      </c>
      <c r="G73" s="29">
        <f t="shared" si="2"/>
        <v>6537209</v>
      </c>
      <c r="H73" s="38">
        <f t="shared" si="3"/>
        <v>3.9030179133932474E-2</v>
      </c>
      <c r="I73" s="39">
        <f t="shared" si="4"/>
        <v>0.11500003062724518</v>
      </c>
    </row>
    <row r="74" spans="1:9">
      <c r="A74" s="8">
        <v>819</v>
      </c>
      <c r="B74" s="8" t="s">
        <v>44</v>
      </c>
      <c r="C74" s="29">
        <f>SUM('Albany Value'!C74+'Big Horn Value'!C74+'Crook Value'!C74+'Converse Value'!C74+'Campbell Value'!C74+'Carbon Value'!C74+'Fremont Value'!C74+'Hot Springs Value'!C74+'Johnson Value'!C74+'Lincoln Value'!C74+'Laramie Value'!C74+'Natrona Value'!C74+'Niobrara Value'!C74+'Park Value'!C74+'Sheridan Value'!C74+'Sweetwater Value'!C74+'Sublette Value'!C74+'Teton Value'!C74+'Uinta Value'!C74+'Weston Value'!C74+'Washakie Value'!C74+'Goshen Value'!C74+'Platte Value'!C74)</f>
        <v>8387052</v>
      </c>
      <c r="D74" s="29">
        <f>SUM('Albany Value'!D74+'Big Horn Value'!D74+'Crook Value'!D74+'Converse Value'!D74+'Campbell Value'!D74+'Carbon Value'!D74+'Fremont Value'!D74+'Hot Springs Value'!D74+'Johnson Value'!D74+'Lincoln Value'!D74+'Laramie Value'!D74+'Natrona Value'!D74+'Niobrara Value'!D74+'Park Value'!D74+'Sheridan Value'!D74+'Sweetwater Value'!D74+'Sublette Value'!D74+'Teton Value'!D74+'Uinta Value'!D74+'Weston Value'!D74+'Washakie Value'!D74+'Goshen Value'!D74+'Platte Value'!D74)</f>
        <v>10118112</v>
      </c>
      <c r="E74" s="29">
        <f>SUM('Albany Value'!E74+'Big Horn Value'!E74+'Crook Value'!E74+'Converse Value'!E74+'Campbell Value'!E74+'Carbon Value'!E74+'Fremont Value'!E74+'Hot Springs Value'!E74+'Johnson Value'!E74+'Lincoln Value'!E74+'Laramie Value'!E74+'Natrona Value'!E74+'Niobrara Value'!E74+'Park Value'!E74+'Sheridan Value'!E74+'Sweetwater Value'!E74+'Sublette Value'!E74+'Teton Value'!E74+'Uinta Value'!E74+'Weston Value'!E74+'Washakie Value'!E74+'Goshen Value'!E74+'Platte Value'!E74)</f>
        <v>964511</v>
      </c>
      <c r="F74" s="29">
        <f>SUM('Albany Value'!F74+'Big Horn Value'!F74+'Crook Value'!F74+'Converse Value'!F74+'Campbell Value'!F74+'Carbon Value'!F74+'Fremont Value'!F74+'Hot Springs Value'!F74+'Johnson Value'!F74+'Lincoln Value'!F74+'Laramie Value'!F74+'Natrona Value'!F74+'Niobrara Value'!F74+'Park Value'!F74+'Sheridan Value'!F74+'Sweetwater Value'!F74+'Sublette Value'!F74+'Teton Value'!F74+'Uinta Value'!F74+'Weston Value'!F74+'Washakie Value'!F74+'Goshen Value'!F74+'Platte Value'!F74)</f>
        <v>1163580</v>
      </c>
      <c r="G74" s="29">
        <f t="shared" si="2"/>
        <v>1731060</v>
      </c>
      <c r="H74" s="38">
        <f t="shared" si="3"/>
        <v>0.20639370624077902</v>
      </c>
      <c r="I74" s="39">
        <f t="shared" si="4"/>
        <v>0.11499971536191732</v>
      </c>
    </row>
    <row r="75" spans="1:9">
      <c r="A75" s="8">
        <v>820</v>
      </c>
      <c r="B75" s="8" t="s">
        <v>51</v>
      </c>
      <c r="C75" s="29">
        <f>SUM('Albany Value'!C75+'Big Horn Value'!C75+'Crook Value'!C75+'Converse Value'!C75+'Campbell Value'!C75+'Carbon Value'!C75+'Fremont Value'!C75+'Hot Springs Value'!C75+'Johnson Value'!C75+'Lincoln Value'!C75+'Laramie Value'!C75+'Natrona Value'!C75+'Niobrara Value'!C75+'Park Value'!C75+'Sheridan Value'!C75+'Sweetwater Value'!C75+'Sublette Value'!C75+'Teton Value'!C75+'Uinta Value'!C75+'Weston Value'!C75+'Washakie Value'!C75+'Goshen Value'!C75+'Platte Value'!C75)</f>
        <v>3689898</v>
      </c>
      <c r="D75" s="29">
        <f>SUM('Albany Value'!D75+'Big Horn Value'!D75+'Crook Value'!D75+'Converse Value'!D75+'Campbell Value'!D75+'Carbon Value'!D75+'Fremont Value'!D75+'Hot Springs Value'!D75+'Johnson Value'!D75+'Lincoln Value'!D75+'Laramie Value'!D75+'Natrona Value'!D75+'Niobrara Value'!D75+'Park Value'!D75+'Sheridan Value'!D75+'Sweetwater Value'!D75+'Sublette Value'!D75+'Teton Value'!D75+'Uinta Value'!D75+'Weston Value'!D75+'Washakie Value'!D75+'Goshen Value'!D75+'Platte Value'!D75)</f>
        <v>3951861</v>
      </c>
      <c r="E75" s="29">
        <f>SUM('Albany Value'!E75+'Big Horn Value'!E75+'Crook Value'!E75+'Converse Value'!E75+'Campbell Value'!E75+'Carbon Value'!E75+'Fremont Value'!E75+'Hot Springs Value'!E75+'Johnson Value'!E75+'Lincoln Value'!E75+'Laramie Value'!E75+'Natrona Value'!E75+'Niobrara Value'!E75+'Park Value'!E75+'Sheridan Value'!E75+'Sweetwater Value'!E75+'Sublette Value'!E75+'Teton Value'!E75+'Uinta Value'!E75+'Weston Value'!E75+'Washakie Value'!E75+'Goshen Value'!E75+'Platte Value'!E75)</f>
        <v>424339</v>
      </c>
      <c r="F75" s="29">
        <f>SUM('Albany Value'!F75+'Big Horn Value'!F75+'Crook Value'!F75+'Converse Value'!F75+'Campbell Value'!F75+'Carbon Value'!F75+'Fremont Value'!F75+'Hot Springs Value'!F75+'Johnson Value'!F75+'Lincoln Value'!F75+'Laramie Value'!F75+'Natrona Value'!F75+'Niobrara Value'!F75+'Park Value'!F75+'Sheridan Value'!F75+'Sweetwater Value'!F75+'Sublette Value'!F75+'Teton Value'!F75+'Uinta Value'!F75+'Weston Value'!F75+'Washakie Value'!F75+'Goshen Value'!F75+'Platte Value'!F75)</f>
        <v>454464</v>
      </c>
      <c r="G75" s="29">
        <f t="shared" si="2"/>
        <v>261963</v>
      </c>
      <c r="H75" s="38">
        <f t="shared" si="3"/>
        <v>7.0992767574981297E-2</v>
      </c>
      <c r="I75" s="39">
        <f t="shared" si="4"/>
        <v>0.11499999620431994</v>
      </c>
    </row>
    <row r="76" spans="1:9">
      <c r="A76" s="8">
        <v>821</v>
      </c>
      <c r="B76" s="8" t="s">
        <v>54</v>
      </c>
      <c r="C76" s="29">
        <f>SUM('Albany Value'!C76+'Big Horn Value'!C76+'Crook Value'!C76+'Converse Value'!C76+'Campbell Value'!C76+'Carbon Value'!C76+'Fremont Value'!C76+'Hot Springs Value'!C76+'Johnson Value'!C76+'Lincoln Value'!C76+'Laramie Value'!C76+'Natrona Value'!C76+'Niobrara Value'!C76+'Park Value'!C76+'Sheridan Value'!C76+'Sweetwater Value'!C76+'Sublette Value'!C76+'Teton Value'!C76+'Uinta Value'!C76+'Weston Value'!C76+'Washakie Value'!C76+'Goshen Value'!C76+'Platte Value'!C76)</f>
        <v>1097641</v>
      </c>
      <c r="D76" s="29">
        <f>SUM('Albany Value'!D76+'Big Horn Value'!D76+'Crook Value'!D76+'Converse Value'!D76+'Campbell Value'!D76+'Carbon Value'!D76+'Fremont Value'!D76+'Hot Springs Value'!D76+'Johnson Value'!D76+'Lincoln Value'!D76+'Laramie Value'!D76+'Natrona Value'!D76+'Niobrara Value'!D76+'Park Value'!D76+'Sheridan Value'!D76+'Sweetwater Value'!D76+'Sublette Value'!D76+'Teton Value'!D76+'Uinta Value'!D76+'Weston Value'!D76+'Washakie Value'!D76+'Goshen Value'!D76+'Platte Value'!D76)</f>
        <v>1050037</v>
      </c>
      <c r="E76" s="29">
        <f>SUM('Albany Value'!E76+'Big Horn Value'!E76+'Crook Value'!E76+'Converse Value'!E76+'Campbell Value'!E76+'Carbon Value'!E76+'Fremont Value'!E76+'Hot Springs Value'!E76+'Johnson Value'!E76+'Lincoln Value'!E76+'Laramie Value'!E76+'Natrona Value'!E76+'Niobrara Value'!E76+'Park Value'!E76+'Sheridan Value'!E76+'Sweetwater Value'!E76+'Sublette Value'!E76+'Teton Value'!E76+'Uinta Value'!E76+'Weston Value'!E76+'Washakie Value'!E76+'Goshen Value'!E76+'Platte Value'!E76)</f>
        <v>126229</v>
      </c>
      <c r="F76" s="29">
        <f>SUM('Albany Value'!F76+'Big Horn Value'!F76+'Crook Value'!F76+'Converse Value'!F76+'Campbell Value'!F76+'Carbon Value'!F76+'Fremont Value'!F76+'Hot Springs Value'!F76+'Johnson Value'!F76+'Lincoln Value'!F76+'Laramie Value'!F76+'Natrona Value'!F76+'Niobrara Value'!F76+'Park Value'!F76+'Sheridan Value'!F76+'Sweetwater Value'!F76+'Sublette Value'!F76+'Teton Value'!F76+'Uinta Value'!F76+'Weston Value'!F76+'Washakie Value'!F76+'Goshen Value'!F76+'Platte Value'!F76)</f>
        <v>120754</v>
      </c>
      <c r="G76" s="29">
        <f t="shared" si="2"/>
        <v>-47604</v>
      </c>
      <c r="H76" s="38">
        <f t="shared" si="3"/>
        <v>-4.3373551244167308E-2</v>
      </c>
      <c r="I76" s="39">
        <f t="shared" si="4"/>
        <v>0.11499975715141467</v>
      </c>
    </row>
    <row r="77" spans="1:9">
      <c r="A77" s="8">
        <v>822</v>
      </c>
      <c r="B77" s="8" t="s">
        <v>22</v>
      </c>
      <c r="C77" s="29">
        <f>SUM('Albany Value'!C77+'Big Horn Value'!C77+'Crook Value'!C77+'Converse Value'!C77+'Campbell Value'!C77+'Carbon Value'!C77+'Fremont Value'!C77+'Hot Springs Value'!C77+'Johnson Value'!C77+'Lincoln Value'!C77+'Laramie Value'!C77+'Natrona Value'!C77+'Niobrara Value'!C77+'Park Value'!C77+'Sheridan Value'!C77+'Sweetwater Value'!C77+'Sublette Value'!C77+'Teton Value'!C77+'Uinta Value'!C77+'Weston Value'!C77+'Washakie Value'!C77+'Goshen Value'!C77+'Platte Value'!C77)</f>
        <v>8785383110</v>
      </c>
      <c r="D77" s="29">
        <f>SUM('Albany Value'!D77+'Big Horn Value'!D77+'Crook Value'!D77+'Converse Value'!D77+'Campbell Value'!D77+'Carbon Value'!D77+'Fremont Value'!D77+'Hot Springs Value'!D77+'Johnson Value'!D77+'Lincoln Value'!D77+'Laramie Value'!D77+'Natrona Value'!D77+'Niobrara Value'!D77+'Park Value'!D77+'Sheridan Value'!D77+'Sweetwater Value'!D77+'Sublette Value'!D77+'Teton Value'!D77+'Uinta Value'!D77+'Weston Value'!D77+'Washakie Value'!D77+'Goshen Value'!D77+'Platte Value'!D77)</f>
        <v>8899917508</v>
      </c>
      <c r="E77" s="29">
        <f>SUM('Albany Value'!E77+'Big Horn Value'!E77+'Crook Value'!E77+'Converse Value'!E77+'Campbell Value'!E77+'Carbon Value'!E77+'Fremont Value'!E77+'Hot Springs Value'!E77+'Johnson Value'!E77+'Lincoln Value'!E77+'Laramie Value'!E77+'Natrona Value'!E77+'Niobrara Value'!E77+'Park Value'!E77+'Sheridan Value'!E77+'Sweetwater Value'!E77+'Sublette Value'!E77+'Teton Value'!E77+'Uinta Value'!E77+'Weston Value'!E77+'Washakie Value'!E77+'Goshen Value'!E77+'Platte Value'!E77)</f>
        <v>1010319111</v>
      </c>
      <c r="F77" s="29">
        <f>SUM('Albany Value'!F77+'Big Horn Value'!F77+'Crook Value'!F77+'Converse Value'!F77+'Campbell Value'!F77+'Carbon Value'!F77+'Fremont Value'!F77+'Hot Springs Value'!F77+'Johnson Value'!F77+'Lincoln Value'!F77+'Laramie Value'!F77+'Natrona Value'!F77+'Niobrara Value'!F77+'Park Value'!F77+'Sheridan Value'!F77+'Sweetwater Value'!F77+'Sublette Value'!F77+'Teton Value'!F77+'Uinta Value'!F77+'Weston Value'!F77+'Washakie Value'!F77+'Goshen Value'!F77+'Platte Value'!F77)</f>
        <v>1023490569</v>
      </c>
      <c r="G77" s="29">
        <f t="shared" si="2"/>
        <v>114534398</v>
      </c>
      <c r="H77" s="38">
        <f t="shared" si="3"/>
        <v>1.3036928487834887E-2</v>
      </c>
      <c r="I77" s="39">
        <f t="shared" si="4"/>
        <v>0.1150000062450017</v>
      </c>
    </row>
    <row r="78" spans="1:9">
      <c r="A78" s="8">
        <v>823</v>
      </c>
      <c r="B78" s="8" t="s">
        <v>21</v>
      </c>
      <c r="C78" s="29">
        <f>SUM('Albany Value'!C78+'Big Horn Value'!C78+'Crook Value'!C78+'Converse Value'!C78+'Campbell Value'!C78+'Carbon Value'!C78+'Fremont Value'!C78+'Hot Springs Value'!C78+'Johnson Value'!C78+'Lincoln Value'!C78+'Laramie Value'!C78+'Natrona Value'!C78+'Niobrara Value'!C78+'Park Value'!C78+'Sheridan Value'!C78+'Sweetwater Value'!C78+'Sublette Value'!C78+'Teton Value'!C78+'Uinta Value'!C78+'Weston Value'!C78+'Washakie Value'!C78+'Goshen Value'!C78+'Platte Value'!C78)</f>
        <v>1988800181</v>
      </c>
      <c r="D78" s="29">
        <f>SUM('Albany Value'!D78+'Big Horn Value'!D78+'Crook Value'!D78+'Converse Value'!D78+'Campbell Value'!D78+'Carbon Value'!D78+'Fremont Value'!D78+'Hot Springs Value'!D78+'Johnson Value'!D78+'Lincoln Value'!D78+'Laramie Value'!D78+'Natrona Value'!D78+'Niobrara Value'!D78+'Park Value'!D78+'Sheridan Value'!D78+'Sweetwater Value'!D78+'Sublette Value'!D78+'Teton Value'!D78+'Uinta Value'!D78+'Weston Value'!D78+'Washakie Value'!D78+'Goshen Value'!D78+'Platte Value'!D78)</f>
        <v>1908336412</v>
      </c>
      <c r="E78" s="29">
        <f>SUM('Albany Value'!E78+'Big Horn Value'!E78+'Crook Value'!E78+'Converse Value'!E78+'Campbell Value'!E78+'Carbon Value'!E78+'Fremont Value'!E78+'Hot Springs Value'!E78+'Johnson Value'!E78+'Lincoln Value'!E78+'Laramie Value'!E78+'Natrona Value'!E78+'Niobrara Value'!E78+'Park Value'!E78+'Sheridan Value'!E78+'Sweetwater Value'!E78+'Sublette Value'!E78+'Teton Value'!E78+'Uinta Value'!E78+'Weston Value'!E78+'Washakie Value'!E78+'Goshen Value'!E78+'Platte Value'!E78)</f>
        <v>228712021</v>
      </c>
      <c r="F78" s="29">
        <f>SUM('Albany Value'!F78+'Big Horn Value'!F78+'Crook Value'!F78+'Converse Value'!F78+'Campbell Value'!F78+'Carbon Value'!F78+'Fremont Value'!F78+'Hot Springs Value'!F78+'Johnson Value'!F78+'Lincoln Value'!F78+'Laramie Value'!F78+'Natrona Value'!F78+'Niobrara Value'!F78+'Park Value'!F78+'Sheridan Value'!F78+'Sweetwater Value'!F78+'Sublette Value'!F78+'Teton Value'!F78+'Uinta Value'!F78+'Weston Value'!F78+'Washakie Value'!F78+'Goshen Value'!F78+'Platte Value'!F78)</f>
        <v>219458687</v>
      </c>
      <c r="G78" s="29">
        <f t="shared" si="2"/>
        <v>-80463769</v>
      </c>
      <c r="H78" s="38">
        <f t="shared" si="3"/>
        <v>-4.0458450585769579E-2</v>
      </c>
      <c r="I78" s="39">
        <f t="shared" si="4"/>
        <v>0.11499999980087368</v>
      </c>
    </row>
    <row r="79" spans="1:9">
      <c r="A79" s="8">
        <v>824</v>
      </c>
      <c r="B79" s="8" t="s">
        <v>45</v>
      </c>
      <c r="C79" s="29">
        <f>SUM('Albany Value'!C79+'Big Horn Value'!C79+'Crook Value'!C79+'Converse Value'!C79+'Campbell Value'!C79+'Carbon Value'!C79+'Fremont Value'!C79+'Hot Springs Value'!C79+'Johnson Value'!C79+'Lincoln Value'!C79+'Laramie Value'!C79+'Natrona Value'!C79+'Niobrara Value'!C79+'Park Value'!C79+'Sheridan Value'!C79+'Sweetwater Value'!C79+'Sublette Value'!C79+'Teton Value'!C79+'Uinta Value'!C79+'Weston Value'!C79+'Washakie Value'!C79+'Goshen Value'!C79+'Platte Value'!C79)</f>
        <v>56298529</v>
      </c>
      <c r="D79" s="29">
        <f>SUM('Albany Value'!D79+'Big Horn Value'!D79+'Crook Value'!D79+'Converse Value'!D79+'Campbell Value'!D79+'Carbon Value'!D79+'Fremont Value'!D79+'Hot Springs Value'!D79+'Johnson Value'!D79+'Lincoln Value'!D79+'Laramie Value'!D79+'Natrona Value'!D79+'Niobrara Value'!D79+'Park Value'!D79+'Sheridan Value'!D79+'Sweetwater Value'!D79+'Sublette Value'!D79+'Teton Value'!D79+'Uinta Value'!D79+'Weston Value'!D79+'Washakie Value'!D79+'Goshen Value'!D79+'Platte Value'!D79)</f>
        <v>58737358</v>
      </c>
      <c r="E79" s="29">
        <f>SUM('Albany Value'!E79+'Big Horn Value'!E79+'Crook Value'!E79+'Converse Value'!E79+'Campbell Value'!E79+'Carbon Value'!E79+'Fremont Value'!E79+'Hot Springs Value'!E79+'Johnson Value'!E79+'Lincoln Value'!E79+'Laramie Value'!E79+'Natrona Value'!E79+'Niobrara Value'!E79+'Park Value'!E79+'Sheridan Value'!E79+'Sweetwater Value'!E79+'Sublette Value'!E79+'Teton Value'!E79+'Uinta Value'!E79+'Weston Value'!E79+'Washakie Value'!E79+'Goshen Value'!E79+'Platte Value'!E79)</f>
        <v>6474330</v>
      </c>
      <c r="F79" s="29">
        <f>SUM('Albany Value'!F79+'Big Horn Value'!F79+'Crook Value'!F79+'Converse Value'!F79+'Campbell Value'!F79+'Carbon Value'!F79+'Fremont Value'!F79+'Hot Springs Value'!F79+'Johnson Value'!F79+'Lincoln Value'!F79+'Laramie Value'!F79+'Natrona Value'!F79+'Niobrara Value'!F79+'Park Value'!F79+'Sheridan Value'!F79+'Sweetwater Value'!F79+'Sublette Value'!F79+'Teton Value'!F79+'Uinta Value'!F79+'Weston Value'!F79+'Washakie Value'!F79+'Goshen Value'!F79+'Platte Value'!F79)</f>
        <v>6754796</v>
      </c>
      <c r="G79" s="29">
        <f t="shared" si="2"/>
        <v>2438829</v>
      </c>
      <c r="H79" s="38">
        <f t="shared" si="3"/>
        <v>4.3319694856456259E-2</v>
      </c>
      <c r="I79" s="39">
        <f t="shared" si="4"/>
        <v>0.11499999710576018</v>
      </c>
    </row>
    <row r="80" spans="1:9">
      <c r="A80" s="8">
        <v>825</v>
      </c>
      <c r="B80" s="8" t="s">
        <v>46</v>
      </c>
      <c r="C80" s="29">
        <f>SUM('Albany Value'!C80+'Big Horn Value'!C80+'Crook Value'!C80+'Converse Value'!C80+'Campbell Value'!C80+'Carbon Value'!C80+'Fremont Value'!C80+'Hot Springs Value'!C80+'Johnson Value'!C80+'Lincoln Value'!C80+'Laramie Value'!C80+'Natrona Value'!C80+'Niobrara Value'!C80+'Park Value'!C80+'Sheridan Value'!C80+'Sweetwater Value'!C80+'Sublette Value'!C80+'Teton Value'!C80+'Uinta Value'!C80+'Weston Value'!C80+'Washakie Value'!C80+'Goshen Value'!C80+'Platte Value'!C80)</f>
        <v>1854509068</v>
      </c>
      <c r="D80" s="29">
        <f>SUM('Albany Value'!D80+'Big Horn Value'!D80+'Crook Value'!D80+'Converse Value'!D80+'Campbell Value'!D80+'Carbon Value'!D80+'Fremont Value'!D80+'Hot Springs Value'!D80+'Johnson Value'!D80+'Lincoln Value'!D80+'Laramie Value'!D80+'Natrona Value'!D80+'Niobrara Value'!D80+'Park Value'!D80+'Sheridan Value'!D80+'Sweetwater Value'!D80+'Sublette Value'!D80+'Teton Value'!D80+'Uinta Value'!D80+'Weston Value'!D80+'Washakie Value'!D80+'Goshen Value'!D80+'Platte Value'!D80)</f>
        <v>1946666484.8199999</v>
      </c>
      <c r="E80" s="29">
        <f>SUM('Albany Value'!E80+'Big Horn Value'!E80+'Crook Value'!E80+'Converse Value'!E80+'Campbell Value'!E80+'Carbon Value'!E80+'Fremont Value'!E80+'Hot Springs Value'!E80+'Johnson Value'!E80+'Lincoln Value'!E80+'Laramie Value'!E80+'Natrona Value'!E80+'Niobrara Value'!E80+'Park Value'!E80+'Sheridan Value'!E80+'Sweetwater Value'!E80+'Sublette Value'!E80+'Teton Value'!E80+'Uinta Value'!E80+'Weston Value'!E80+'Washakie Value'!E80+'Goshen Value'!E80+'Platte Value'!E80)</f>
        <v>211875985</v>
      </c>
      <c r="F80" s="29">
        <f>SUM('Albany Value'!F80+'Big Horn Value'!F80+'Crook Value'!F80+'Converse Value'!F80+'Campbell Value'!F80+'Carbon Value'!F80+'Fremont Value'!F80+'Hot Springs Value'!F80+'Johnson Value'!F80+'Lincoln Value'!F80+'Laramie Value'!F80+'Natrona Value'!F80+'Niobrara Value'!F80+'Park Value'!F80+'Sheridan Value'!F80+'Sweetwater Value'!F80+'Sublette Value'!F80+'Teton Value'!F80+'Uinta Value'!F80+'Weston Value'!F80+'Washakie Value'!F80+'Goshen Value'!F80+'Platte Value'!F80)</f>
        <v>223866645</v>
      </c>
      <c r="G80" s="29">
        <f t="shared" si="2"/>
        <v>92157416.819999933</v>
      </c>
      <c r="H80" s="38">
        <f t="shared" si="3"/>
        <v>5.6592822447527391E-2</v>
      </c>
      <c r="I80" s="39">
        <f t="shared" si="4"/>
        <v>0.11499999961251708</v>
      </c>
    </row>
    <row r="81" spans="1:9">
      <c r="A81" s="8">
        <v>826</v>
      </c>
      <c r="B81" s="8" t="s">
        <v>47</v>
      </c>
      <c r="C81" s="29">
        <f>SUM('Albany Value'!C81+'Big Horn Value'!C81+'Crook Value'!C81+'Converse Value'!C81+'Campbell Value'!C81+'Carbon Value'!C81+'Fremont Value'!C81+'Hot Springs Value'!C81+'Johnson Value'!C81+'Lincoln Value'!C81+'Laramie Value'!C81+'Natrona Value'!C81+'Niobrara Value'!C81+'Park Value'!C81+'Sheridan Value'!C81+'Sweetwater Value'!C81+'Sublette Value'!C81+'Teton Value'!C81+'Uinta Value'!C81+'Weston Value'!C81+'Washakie Value'!C81+'Goshen Value'!C81+'Platte Value'!C81)</f>
        <v>3015979819</v>
      </c>
      <c r="D81" s="29">
        <f>SUM('Albany Value'!D81+'Big Horn Value'!D81+'Crook Value'!D81+'Converse Value'!D81+'Campbell Value'!D81+'Carbon Value'!D81+'Fremont Value'!D81+'Hot Springs Value'!D81+'Johnson Value'!D81+'Lincoln Value'!D81+'Laramie Value'!D81+'Natrona Value'!D81+'Niobrara Value'!D81+'Park Value'!D81+'Sheridan Value'!D81+'Sweetwater Value'!D81+'Sublette Value'!D81+'Teton Value'!D81+'Uinta Value'!D81+'Weston Value'!D81+'Washakie Value'!D81+'Goshen Value'!D81+'Platte Value'!D81)</f>
        <v>2910456853</v>
      </c>
      <c r="E81" s="29">
        <f>SUM('Albany Value'!E81+'Big Horn Value'!E81+'Crook Value'!E81+'Converse Value'!E81+'Campbell Value'!E81+'Carbon Value'!E81+'Fremont Value'!E81+'Hot Springs Value'!E81+'Johnson Value'!E81+'Lincoln Value'!E81+'Laramie Value'!E81+'Natrona Value'!E81+'Niobrara Value'!E81+'Park Value'!E81+'Sheridan Value'!E81+'Sweetwater Value'!E81+'Sublette Value'!E81+'Teton Value'!E81+'Uinta Value'!E81+'Weston Value'!E81+'Washakie Value'!E81+'Goshen Value'!E81+'Platte Value'!E81)</f>
        <v>346837695</v>
      </c>
      <c r="F81" s="29">
        <f>SUM('Albany Value'!F81+'Big Horn Value'!F81+'Crook Value'!F81+'Converse Value'!F81+'Campbell Value'!F81+'Carbon Value'!F81+'Fremont Value'!F81+'Hot Springs Value'!F81+'Johnson Value'!F81+'Lincoln Value'!F81+'Laramie Value'!F81+'Natrona Value'!F81+'Niobrara Value'!F81+'Park Value'!F81+'Sheridan Value'!F81+'Sweetwater Value'!F81+'Sublette Value'!F81+'Teton Value'!F81+'Uinta Value'!F81+'Weston Value'!F81+'Washakie Value'!F81+'Goshen Value'!F81+'Platte Value'!F81)</f>
        <v>334702544</v>
      </c>
      <c r="G81" s="29">
        <f t="shared" si="2"/>
        <v>-105522966</v>
      </c>
      <c r="H81" s="38">
        <f t="shared" si="3"/>
        <v>-3.4987981914710864E-2</v>
      </c>
      <c r="I81" s="39">
        <f t="shared" si="4"/>
        <v>0.1150000020288911</v>
      </c>
    </row>
    <row r="82" spans="1:9">
      <c r="A82" s="8">
        <v>827</v>
      </c>
      <c r="B82" s="8" t="s">
        <v>48</v>
      </c>
      <c r="C82" s="29">
        <f>SUM('Albany Value'!C82+'Big Horn Value'!C82+'Crook Value'!C82+'Converse Value'!C82+'Campbell Value'!C82+'Carbon Value'!C82+'Fremont Value'!C82+'Hot Springs Value'!C82+'Johnson Value'!C82+'Lincoln Value'!C82+'Laramie Value'!C82+'Natrona Value'!C82+'Niobrara Value'!C82+'Park Value'!C82+'Sheridan Value'!C82+'Sweetwater Value'!C82+'Sublette Value'!C82+'Teton Value'!C82+'Uinta Value'!C82+'Weston Value'!C82+'Washakie Value'!C82+'Goshen Value'!C82+'Platte Value'!C82)</f>
        <v>941048964</v>
      </c>
      <c r="D82" s="29">
        <f>SUM('Albany Value'!D82+'Big Horn Value'!D82+'Crook Value'!D82+'Converse Value'!D82+'Campbell Value'!D82+'Carbon Value'!D82+'Fremont Value'!D82+'Hot Springs Value'!D82+'Johnson Value'!D82+'Lincoln Value'!D82+'Laramie Value'!D82+'Natrona Value'!D82+'Niobrara Value'!D82+'Park Value'!D82+'Sheridan Value'!D82+'Sweetwater Value'!D82+'Sublette Value'!D82+'Teton Value'!D82+'Uinta Value'!D82+'Weston Value'!D82+'Washakie Value'!D82+'Goshen Value'!D82+'Platte Value'!D82)</f>
        <v>967429416</v>
      </c>
      <c r="E82" s="29">
        <f>SUM('Albany Value'!E82+'Big Horn Value'!E82+'Crook Value'!E82+'Converse Value'!E82+'Campbell Value'!E82+'Carbon Value'!E82+'Fremont Value'!E82+'Hot Springs Value'!E82+'Johnson Value'!E82+'Lincoln Value'!E82+'Laramie Value'!E82+'Natrona Value'!E82+'Niobrara Value'!E82+'Park Value'!E82+'Sheridan Value'!E82+'Sweetwater Value'!E82+'Sublette Value'!E82+'Teton Value'!E82+'Uinta Value'!E82+'Weston Value'!E82+'Washakie Value'!E82+'Goshen Value'!E82+'Platte Value'!E82)</f>
        <v>108220632</v>
      </c>
      <c r="F82" s="29">
        <f>SUM('Albany Value'!F82+'Big Horn Value'!F82+'Crook Value'!F82+'Converse Value'!F82+'Campbell Value'!F82+'Carbon Value'!F82+'Fremont Value'!F82+'Hot Springs Value'!F82+'Johnson Value'!F82+'Lincoln Value'!F82+'Laramie Value'!F82+'Natrona Value'!F82+'Niobrara Value'!F82+'Park Value'!F82+'Sheridan Value'!F82+'Sweetwater Value'!F82+'Sublette Value'!F82+'Teton Value'!F82+'Uinta Value'!F82+'Weston Value'!F82+'Washakie Value'!F82+'Goshen Value'!F82+'Platte Value'!F82)</f>
        <v>111254385</v>
      </c>
      <c r="G82" s="29">
        <f t="shared" si="2"/>
        <v>26380452</v>
      </c>
      <c r="H82" s="38">
        <f t="shared" si="3"/>
        <v>2.8033037175388076E-2</v>
      </c>
      <c r="I82" s="39">
        <f t="shared" si="4"/>
        <v>0.11500000223272103</v>
      </c>
    </row>
    <row r="83" spans="1:9">
      <c r="A83" s="8">
        <v>828</v>
      </c>
      <c r="B83" s="8" t="s">
        <v>49</v>
      </c>
      <c r="C83" s="29">
        <f>SUM('Albany Value'!C83+'Big Horn Value'!C83+'Crook Value'!C83+'Converse Value'!C83+'Campbell Value'!C83+'Carbon Value'!C83+'Fremont Value'!C83+'Hot Springs Value'!C83+'Johnson Value'!C83+'Lincoln Value'!C83+'Laramie Value'!C83+'Natrona Value'!C83+'Niobrara Value'!C83+'Park Value'!C83+'Sheridan Value'!C83+'Sweetwater Value'!C83+'Sublette Value'!C83+'Teton Value'!C83+'Uinta Value'!C83+'Weston Value'!C83+'Washakie Value'!C83+'Goshen Value'!C83+'Platte Value'!C83)</f>
        <v>561050992</v>
      </c>
      <c r="D83" s="29">
        <f>SUM('Albany Value'!D83+'Big Horn Value'!D83+'Crook Value'!D83+'Converse Value'!D83+'Campbell Value'!D83+'Carbon Value'!D83+'Fremont Value'!D83+'Hot Springs Value'!D83+'Johnson Value'!D83+'Lincoln Value'!D83+'Laramie Value'!D83+'Natrona Value'!D83+'Niobrara Value'!D83+'Park Value'!D83+'Sheridan Value'!D83+'Sweetwater Value'!D83+'Sublette Value'!D83+'Teton Value'!D83+'Uinta Value'!D83+'Weston Value'!D83+'Washakie Value'!D83+'Goshen Value'!D83+'Platte Value'!D83)</f>
        <v>485298456.18000001</v>
      </c>
      <c r="E83" s="29">
        <f>SUM('Albany Value'!E83+'Big Horn Value'!E83+'Crook Value'!E83+'Converse Value'!E83+'Campbell Value'!E83+'Carbon Value'!E83+'Fremont Value'!E83+'Hot Springs Value'!E83+'Johnson Value'!E83+'Lincoln Value'!E83+'Laramie Value'!E83+'Natrona Value'!E83+'Niobrara Value'!E83+'Park Value'!E83+'Sheridan Value'!E83+'Sweetwater Value'!E83+'Sublette Value'!E83+'Teton Value'!E83+'Uinta Value'!E83+'Weston Value'!E83+'Washakie Value'!E83+'Goshen Value'!E83+'Platte Value'!E83)</f>
        <v>64520862</v>
      </c>
      <c r="F83" s="29">
        <f>SUM('Albany Value'!F83+'Big Horn Value'!F83+'Crook Value'!F83+'Converse Value'!F83+'Campbell Value'!F83+'Carbon Value'!F83+'Fremont Value'!F83+'Hot Springs Value'!F83+'Johnson Value'!F83+'Lincoln Value'!F83+'Laramie Value'!F83+'Natrona Value'!F83+'Niobrara Value'!F83+'Park Value'!F83+'Sheridan Value'!F83+'Sweetwater Value'!F83+'Sublette Value'!F83+'Teton Value'!F83+'Uinta Value'!F83+'Weston Value'!F83+'Washakie Value'!F83+'Goshen Value'!F83+'Platte Value'!F83)</f>
        <v>55809323</v>
      </c>
      <c r="G83" s="29">
        <f t="shared" ref="G83" si="5">D83-C83</f>
        <v>-75752535.819999993</v>
      </c>
      <c r="H83" s="38">
        <f t="shared" si="3"/>
        <v>-0.13501894937485492</v>
      </c>
      <c r="I83" s="39">
        <f t="shared" si="4"/>
        <v>0.11500000111127491</v>
      </c>
    </row>
    <row r="84" spans="1:9">
      <c r="A84" s="8">
        <v>829</v>
      </c>
      <c r="B84" s="1" t="s">
        <v>657</v>
      </c>
      <c r="C84" s="29">
        <f>SUM('Albany Value'!C84+'Big Horn Value'!C84+'Crook Value'!C84+'Converse Value'!C84+'Campbell Value'!C84+'Carbon Value'!C84+'Fremont Value'!C84+'Hot Springs Value'!C84+'Johnson Value'!C84+'Lincoln Value'!C84+'Laramie Value'!C84+'Natrona Value'!C84+'Niobrara Value'!C84+'Park Value'!C84+'Sheridan Value'!C84+'Sweetwater Value'!C84+'Sublette Value'!C84+'Teton Value'!C84+'Uinta Value'!C84+'Weston Value'!C84+'Washakie Value'!C84+'Goshen Value'!C84+'Platte Value'!C84)</f>
        <v>1249169880</v>
      </c>
      <c r="D84" s="29">
        <f>SUM('Albany Value'!D84+'Big Horn Value'!D84+'Crook Value'!D84+'Converse Value'!D84+'Campbell Value'!D84+'Carbon Value'!D84+'Fremont Value'!D84+'Hot Springs Value'!D84+'Johnson Value'!D84+'Lincoln Value'!D84+'Laramie Value'!D84+'Natrona Value'!D84+'Niobrara Value'!D84+'Park Value'!D84+'Sheridan Value'!D84+'Sweetwater Value'!D84+'Sublette Value'!D84+'Teton Value'!D84+'Uinta Value'!D84+'Weston Value'!D84+'Washakie Value'!D84+'Goshen Value'!D84+'Platte Value'!D84)</f>
        <v>2524282308</v>
      </c>
      <c r="E84" s="29">
        <f>SUM('Albany Value'!E84+'Big Horn Value'!E84+'Crook Value'!E84+'Converse Value'!E84+'Campbell Value'!E84+'Carbon Value'!E84+'Fremont Value'!E84+'Hot Springs Value'!E84+'Johnson Value'!E84+'Lincoln Value'!E84+'Laramie Value'!E84+'Natrona Value'!E84+'Niobrara Value'!E84+'Park Value'!E84+'Sheridan Value'!E84+'Sweetwater Value'!E84+'Sublette Value'!E84+'Teton Value'!E84+'Uinta Value'!E84+'Weston Value'!E84+'Washakie Value'!E84+'Goshen Value'!E84+'Platte Value'!E84)</f>
        <v>143654540</v>
      </c>
      <c r="F84" s="29">
        <f>SUM('Albany Value'!F84+'Big Horn Value'!F84+'Crook Value'!F84+'Converse Value'!F84+'Campbell Value'!F84+'Carbon Value'!F84+'Fremont Value'!F84+'Hot Springs Value'!F84+'Johnson Value'!F84+'Lincoln Value'!F84+'Laramie Value'!F84+'Natrona Value'!F84+'Niobrara Value'!F84+'Park Value'!F84+'Sheridan Value'!F84+'Sweetwater Value'!F84+'Sublette Value'!F84+'Teton Value'!F84+'Uinta Value'!F84+'Weston Value'!F84+'Washakie Value'!F84+'Goshen Value'!F84+'Platte Value'!F84)</f>
        <v>290292469</v>
      </c>
      <c r="G84" s="29">
        <f t="shared" ref="G84:G87" si="6">D84-C84</f>
        <v>1275112428</v>
      </c>
      <c r="H84" s="38">
        <f t="shared" ref="H84" si="7">IF(E84=0,"",F84/E84-1)</f>
        <v>1.0207678016998281</v>
      </c>
      <c r="I84" s="39">
        <f t="shared" ref="I84" si="8">IF(D84=0,"N/A",F84/D84)</f>
        <v>0.11500000141822489</v>
      </c>
    </row>
    <row r="85" spans="1:9" hidden="1">
      <c r="A85" s="8">
        <v>830</v>
      </c>
      <c r="B85" s="8" t="s">
        <v>50</v>
      </c>
      <c r="C85" s="29">
        <v>0</v>
      </c>
      <c r="D85" s="29">
        <v>0</v>
      </c>
      <c r="E85" s="29">
        <v>0</v>
      </c>
      <c r="F85" s="29">
        <v>0</v>
      </c>
      <c r="G85" s="29">
        <f t="shared" si="6"/>
        <v>0</v>
      </c>
      <c r="H85" s="38" t="str">
        <f t="shared" si="3"/>
        <v/>
      </c>
      <c r="I85" s="39" t="str">
        <f t="shared" si="4"/>
        <v>N/A</v>
      </c>
    </row>
    <row r="86" spans="1:9">
      <c r="A86" s="8">
        <v>831</v>
      </c>
      <c r="B86" s="8" t="s">
        <v>25</v>
      </c>
      <c r="C86" s="29">
        <f>SUM('Albany Value'!C85+'Big Horn Value'!C85+'Crook Value'!C85+'Converse Value'!C85+'Campbell Value'!C85+'Carbon Value'!C85+'Fremont Value'!C85+'Hot Springs Value'!C85+'Johnson Value'!C85+'Lincoln Value'!C85+'Laramie Value'!C85+'Natrona Value'!C85+'Niobrara Value'!C85+'Park Value'!C85+'Sheridan Value'!C85+'Sweetwater Value'!C85+'Sublette Value'!C85+'Teton Value'!C85+'Uinta Value'!C85+'Weston Value'!C85+'Washakie Value'!C85+'Goshen Value'!C85+'Platte Value'!C85)</f>
        <v>79645375</v>
      </c>
      <c r="D86" s="29">
        <f>SUM('Albany Value'!D85+'Big Horn Value'!D85+'Crook Value'!D85+'Converse Value'!D85+'Campbell Value'!D85+'Carbon Value'!D85+'Fremont Value'!D85+'Hot Springs Value'!D85+'Johnson Value'!D85+'Lincoln Value'!D85+'Laramie Value'!D85+'Natrona Value'!D85+'Niobrara Value'!D85+'Park Value'!D85+'Sheridan Value'!D85+'Sweetwater Value'!D85+'Sublette Value'!D85+'Teton Value'!D85+'Uinta Value'!D85+'Weston Value'!D85+'Washakie Value'!D85+'Goshen Value'!D85+'Platte Value'!D85)</f>
        <v>91918907</v>
      </c>
      <c r="E86" s="29">
        <f>SUM('Albany Value'!E85+'Big Horn Value'!E85+'Crook Value'!E85+'Converse Value'!E85+'Campbell Value'!E85+'Carbon Value'!E85+'Fremont Value'!E85+'Hot Springs Value'!E85+'Johnson Value'!E85+'Lincoln Value'!E85+'Laramie Value'!E85+'Natrona Value'!E85+'Niobrara Value'!E85+'Park Value'!E85+'Sheridan Value'!E85+'Sweetwater Value'!E85+'Sublette Value'!E85+'Teton Value'!E85+'Uinta Value'!E85+'Weston Value'!E85+'Washakie Value'!E85+'Goshen Value'!E85+'Platte Value'!E85)</f>
        <v>9139283</v>
      </c>
      <c r="F86" s="29">
        <f>SUM('Albany Value'!F85+'Big Horn Value'!F85+'Crook Value'!F85+'Converse Value'!F85+'Campbell Value'!F85+'Carbon Value'!F85+'Fremont Value'!F85+'Hot Springs Value'!F85+'Johnson Value'!F85+'Lincoln Value'!F85+'Laramie Value'!F85+'Natrona Value'!F85+'Niobrara Value'!F85+'Park Value'!F85+'Sheridan Value'!F85+'Sweetwater Value'!F85+'Sublette Value'!F85+'Teton Value'!F85+'Uinta Value'!F85+'Weston Value'!F85+'Washakie Value'!F85+'Goshen Value'!F85+'Platte Value'!F85)</f>
        <v>10570695</v>
      </c>
      <c r="G86" s="29">
        <f t="shared" si="6"/>
        <v>12273532</v>
      </c>
      <c r="H86" s="38">
        <f t="shared" si="3"/>
        <v>0.1566219144324561</v>
      </c>
      <c r="I86" s="39">
        <f t="shared" si="4"/>
        <v>0.11500022514410446</v>
      </c>
    </row>
    <row r="87" spans="1:9">
      <c r="A87" s="8">
        <v>832</v>
      </c>
      <c r="B87" s="8" t="s">
        <v>52</v>
      </c>
      <c r="C87" s="29">
        <f>SUM('Albany Value'!C86+'Big Horn Value'!C86+'Crook Value'!C86+'Converse Value'!C86+'Campbell Value'!C86+'Carbon Value'!C86+'Fremont Value'!C86+'Hot Springs Value'!C86+'Johnson Value'!C86+'Lincoln Value'!C86+'Laramie Value'!C86+'Natrona Value'!C86+'Niobrara Value'!C86+'Park Value'!C86+'Sheridan Value'!C86+'Sweetwater Value'!C86+'Sublette Value'!C86+'Teton Value'!C86+'Uinta Value'!C86+'Weston Value'!C86+'Washakie Value'!C86+'Goshen Value'!C86+'Platte Value'!C86)</f>
        <v>1693585862.01</v>
      </c>
      <c r="D87" s="29">
        <f>SUM('Albany Value'!D86+'Big Horn Value'!D86+'Crook Value'!D86+'Converse Value'!D86+'Campbell Value'!D86+'Carbon Value'!D86+'Fremont Value'!D86+'Hot Springs Value'!D86+'Johnson Value'!D86+'Lincoln Value'!D86+'Laramie Value'!D86+'Natrona Value'!D86+'Niobrara Value'!D86+'Park Value'!D86+'Sheridan Value'!D86+'Sweetwater Value'!D86+'Sublette Value'!D86+'Teton Value'!D86+'Uinta Value'!D86+'Weston Value'!D86+'Washakie Value'!D86+'Goshen Value'!D86+'Platte Value'!D86)</f>
        <v>1748468635.5652175</v>
      </c>
      <c r="E87" s="29">
        <f>SUM('Albany Value'!E86+'Big Horn Value'!E86+'Crook Value'!E86+'Converse Value'!E86+'Campbell Value'!E86+'Carbon Value'!E86+'Fremont Value'!E86+'Hot Springs Value'!E86+'Johnson Value'!E86+'Lincoln Value'!E86+'Laramie Value'!E86+'Natrona Value'!E86+'Niobrara Value'!E86+'Park Value'!E86+'Sheridan Value'!E86+'Sweetwater Value'!E86+'Sublette Value'!E86+'Teton Value'!E86+'Uinta Value'!E86+'Weston Value'!E86+'Washakie Value'!E86+'Goshen Value'!E86+'Platte Value'!E86)</f>
        <v>194739589.63999999</v>
      </c>
      <c r="F87" s="29">
        <f>SUM('Albany Value'!F86+'Big Horn Value'!F86+'Crook Value'!F86+'Converse Value'!F86+'Campbell Value'!F86+'Carbon Value'!F86+'Fremont Value'!F86+'Hot Springs Value'!F86+'Johnson Value'!F86+'Lincoln Value'!F86+'Laramie Value'!F86+'Natrona Value'!F86+'Niobrara Value'!F86+'Park Value'!F86+'Sheridan Value'!F86+'Sweetwater Value'!F86+'Sublette Value'!F86+'Teton Value'!F86+'Uinta Value'!F86+'Weston Value'!F86+'Washakie Value'!F86+'Goshen Value'!F86+'Platte Value'!F86)</f>
        <v>211406194.43500003</v>
      </c>
      <c r="G87" s="29">
        <f t="shared" si="6"/>
        <v>54882773.555217505</v>
      </c>
      <c r="H87" s="460">
        <f t="shared" si="3"/>
        <v>8.5584060363947057E-2</v>
      </c>
      <c r="I87" s="461">
        <f t="shared" si="4"/>
        <v>0.12090934325891409</v>
      </c>
    </row>
    <row r="88" spans="1:9">
      <c r="A88" s="7" t="s">
        <v>19</v>
      </c>
      <c r="B88" s="462" t="s">
        <v>26</v>
      </c>
      <c r="C88" s="463">
        <f>SUM(C56:C86)</f>
        <v>20085838798</v>
      </c>
      <c r="D88" s="463">
        <f>SUM(D56:D86)</f>
        <v>21485865760.559998</v>
      </c>
      <c r="E88" s="463">
        <f>SUM(E56:E86)</f>
        <v>2308438009</v>
      </c>
      <c r="F88" s="463">
        <f>SUM(F56:F86)</f>
        <v>2470874664</v>
      </c>
      <c r="G88" s="463">
        <f>SUM(G56:G87)</f>
        <v>1454909736.1152174</v>
      </c>
      <c r="H88" s="464">
        <f t="shared" si="3"/>
        <v>7.0366479137278892E-2</v>
      </c>
      <c r="I88" s="465">
        <f t="shared" si="4"/>
        <v>0.11500000472569276</v>
      </c>
    </row>
  </sheetData>
  <mergeCells count="1">
    <mergeCell ref="A1:I1"/>
  </mergeCells>
  <phoneticPr fontId="2" type="noConversion"/>
  <pageMargins left="0.75" right="0.75" top="1" bottom="1" header="0.5" footer="0.5"/>
  <pageSetup scale="67" fitToHeight="3" orientation="landscape" r:id="rId1"/>
  <headerFooter alignWithMargins="0">
    <oddFooter>&amp;C&amp;A&amp;RPage &amp;P of &amp;N</oddFooter>
  </headerFooter>
  <rowBreaks count="1" manualBreakCount="1">
    <brk id="5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>
    <tabColor theme="4" tint="0.39997558519241921"/>
  </sheetPr>
  <dimension ref="A1:H115"/>
  <sheetViews>
    <sheetView topLeftCell="A82" workbookViewId="0">
      <selection activeCell="K106" sqref="K106"/>
    </sheetView>
  </sheetViews>
  <sheetFormatPr defaultColWidth="9.140625" defaultRowHeight="15.75"/>
  <cols>
    <col min="1" max="1" width="4" style="78" customWidth="1"/>
    <col min="2" max="2" width="28.7109375" style="78" customWidth="1"/>
    <col min="3" max="3" width="17" style="78" bestFit="1" customWidth="1"/>
    <col min="4" max="4" width="19.140625" style="78" bestFit="1" customWidth="1"/>
    <col min="5" max="5" width="17.85546875" style="78" bestFit="1" customWidth="1"/>
    <col min="6" max="6" width="19.140625" style="78" bestFit="1" customWidth="1"/>
    <col min="7" max="8" width="21.42578125" style="78" bestFit="1" customWidth="1"/>
    <col min="9" max="16384" width="9.140625" style="78"/>
  </cols>
  <sheetData>
    <row r="1" spans="1:8">
      <c r="A1" s="186" t="s">
        <v>925</v>
      </c>
    </row>
    <row r="3" spans="1:8">
      <c r="B3" s="186" t="s">
        <v>806</v>
      </c>
    </row>
    <row r="4" spans="1:8">
      <c r="H4" s="78" t="s">
        <v>359</v>
      </c>
    </row>
    <row r="5" spans="1:8">
      <c r="B5" s="190"/>
      <c r="C5" s="190" t="s">
        <v>371</v>
      </c>
      <c r="D5" s="190" t="s">
        <v>251</v>
      </c>
      <c r="E5" s="190" t="s">
        <v>253</v>
      </c>
      <c r="F5" s="190" t="s">
        <v>311</v>
      </c>
      <c r="G5" s="190" t="s">
        <v>372</v>
      </c>
      <c r="H5" s="190" t="s">
        <v>323</v>
      </c>
    </row>
    <row r="6" spans="1:8">
      <c r="B6" s="78" t="s">
        <v>140</v>
      </c>
      <c r="C6" s="396">
        <v>14473455</v>
      </c>
      <c r="D6" s="396">
        <v>417951009</v>
      </c>
      <c r="E6" s="396">
        <v>127348305</v>
      </c>
      <c r="F6" s="396">
        <v>105178916</v>
      </c>
      <c r="G6" s="396">
        <v>15833296</v>
      </c>
      <c r="H6" s="271">
        <f>SUM(C6:G6)</f>
        <v>680784981</v>
      </c>
    </row>
    <row r="7" spans="1:8">
      <c r="B7" s="78" t="s">
        <v>141</v>
      </c>
      <c r="C7" s="396">
        <v>21064569</v>
      </c>
      <c r="D7" s="396">
        <v>96902731</v>
      </c>
      <c r="E7" s="396">
        <v>18591006</v>
      </c>
      <c r="F7" s="396">
        <v>42128484</v>
      </c>
      <c r="G7" s="396">
        <v>98101261</v>
      </c>
      <c r="H7" s="271">
        <f t="shared" ref="H7:H28" si="0">SUM(C7:G7)</f>
        <v>276788051</v>
      </c>
    </row>
    <row r="8" spans="1:8">
      <c r="B8" s="78" t="s">
        <v>142</v>
      </c>
      <c r="C8" s="396">
        <v>18052661</v>
      </c>
      <c r="D8" s="396">
        <v>387219973</v>
      </c>
      <c r="E8" s="396">
        <v>149382858</v>
      </c>
      <c r="F8" s="396">
        <v>520924274</v>
      </c>
      <c r="G8" s="396">
        <v>4248954708</v>
      </c>
      <c r="H8" s="271">
        <f t="shared" si="0"/>
        <v>5324534474</v>
      </c>
    </row>
    <row r="9" spans="1:8">
      <c r="B9" s="78" t="s">
        <v>143</v>
      </c>
      <c r="C9" s="396">
        <v>20365131</v>
      </c>
      <c r="D9" s="396">
        <v>150339700</v>
      </c>
      <c r="E9" s="396">
        <v>54827225</v>
      </c>
      <c r="F9" s="396">
        <v>355237770</v>
      </c>
      <c r="G9" s="396">
        <v>203256407</v>
      </c>
      <c r="H9" s="271">
        <f t="shared" si="0"/>
        <v>784026233</v>
      </c>
    </row>
    <row r="10" spans="1:8">
      <c r="B10" s="78" t="s">
        <v>144</v>
      </c>
      <c r="C10" s="396">
        <v>23972218</v>
      </c>
      <c r="D10" s="396">
        <v>145657602</v>
      </c>
      <c r="E10" s="396">
        <v>43299740</v>
      </c>
      <c r="F10" s="396">
        <v>475319879</v>
      </c>
      <c r="G10" s="396">
        <v>2872065992</v>
      </c>
      <c r="H10" s="271">
        <f t="shared" si="0"/>
        <v>3560315431</v>
      </c>
    </row>
    <row r="11" spans="1:8">
      <c r="B11" s="78" t="s">
        <v>145</v>
      </c>
      <c r="C11" s="396">
        <v>21254766</v>
      </c>
      <c r="D11" s="396">
        <v>108205837</v>
      </c>
      <c r="E11" s="396">
        <v>17242291</v>
      </c>
      <c r="F11" s="396">
        <v>73275641</v>
      </c>
      <c r="G11" s="396">
        <v>98272387</v>
      </c>
      <c r="H11" s="271">
        <f t="shared" si="0"/>
        <v>318250922</v>
      </c>
    </row>
    <row r="12" spans="1:8">
      <c r="B12" s="78" t="s">
        <v>146</v>
      </c>
      <c r="C12" s="396">
        <v>24184169</v>
      </c>
      <c r="D12" s="396">
        <v>379910096</v>
      </c>
      <c r="E12" s="396">
        <v>97044897</v>
      </c>
      <c r="F12" s="396">
        <v>83404031</v>
      </c>
      <c r="G12" s="396">
        <v>266669631</v>
      </c>
      <c r="H12" s="271">
        <f t="shared" si="0"/>
        <v>851212824</v>
      </c>
    </row>
    <row r="13" spans="1:8">
      <c r="B13" s="78" t="s">
        <v>147</v>
      </c>
      <c r="C13" s="396">
        <v>43123644</v>
      </c>
      <c r="D13" s="396">
        <v>108392153</v>
      </c>
      <c r="E13" s="396">
        <v>26065165</v>
      </c>
      <c r="F13" s="396">
        <v>124585348</v>
      </c>
      <c r="G13" s="396">
        <v>3579311</v>
      </c>
      <c r="H13" s="271">
        <f t="shared" si="0"/>
        <v>305745621</v>
      </c>
    </row>
    <row r="14" spans="1:8">
      <c r="B14" s="78" t="s">
        <v>148</v>
      </c>
      <c r="C14" s="396">
        <v>6285747</v>
      </c>
      <c r="D14" s="396">
        <v>47966467</v>
      </c>
      <c r="E14" s="396">
        <v>9326354</v>
      </c>
      <c r="F14" s="396">
        <v>21301055</v>
      </c>
      <c r="G14" s="396">
        <v>101653256</v>
      </c>
      <c r="H14" s="271">
        <f t="shared" si="0"/>
        <v>186532879</v>
      </c>
    </row>
    <row r="15" spans="1:8">
      <c r="B15" s="78" t="s">
        <v>149</v>
      </c>
      <c r="C15" s="396">
        <v>22534255</v>
      </c>
      <c r="D15" s="396">
        <v>143376988</v>
      </c>
      <c r="E15" s="396">
        <v>24842086</v>
      </c>
      <c r="F15" s="396">
        <v>43932289</v>
      </c>
      <c r="G15" s="396">
        <v>175676515</v>
      </c>
      <c r="H15" s="271">
        <f t="shared" si="0"/>
        <v>410362133</v>
      </c>
    </row>
    <row r="16" spans="1:8">
      <c r="B16" s="78" t="s">
        <v>150</v>
      </c>
      <c r="C16" s="396">
        <v>31053543</v>
      </c>
      <c r="D16" s="396">
        <v>1223450044</v>
      </c>
      <c r="E16" s="396">
        <v>422732376</v>
      </c>
      <c r="F16" s="396">
        <v>388778292</v>
      </c>
      <c r="G16" s="396">
        <v>722704369</v>
      </c>
      <c r="H16" s="271">
        <f t="shared" si="0"/>
        <v>2788718624</v>
      </c>
    </row>
    <row r="17" spans="2:8">
      <c r="B17" s="78" t="s">
        <v>151</v>
      </c>
      <c r="C17" s="396">
        <v>17192785</v>
      </c>
      <c r="D17" s="396">
        <v>504066421</v>
      </c>
      <c r="E17" s="396">
        <v>47426924</v>
      </c>
      <c r="F17" s="396">
        <v>244558687</v>
      </c>
      <c r="G17" s="396">
        <v>269741300</v>
      </c>
      <c r="H17" s="271">
        <f t="shared" si="0"/>
        <v>1082986117</v>
      </c>
    </row>
    <row r="18" spans="2:8">
      <c r="B18" s="78" t="s">
        <v>152</v>
      </c>
      <c r="C18" s="396">
        <v>13588335</v>
      </c>
      <c r="D18" s="396">
        <v>794301859</v>
      </c>
      <c r="E18" s="396">
        <v>315609881</v>
      </c>
      <c r="F18" s="396">
        <v>182746229</v>
      </c>
      <c r="G18" s="396">
        <v>297076605</v>
      </c>
      <c r="H18" s="271">
        <f t="shared" si="0"/>
        <v>1603322909</v>
      </c>
    </row>
    <row r="19" spans="2:8">
      <c r="B19" s="78" t="s">
        <v>153</v>
      </c>
      <c r="C19" s="396">
        <v>14917250</v>
      </c>
      <c r="D19" s="396">
        <v>16302561</v>
      </c>
      <c r="E19" s="396">
        <v>4991680</v>
      </c>
      <c r="F19" s="396">
        <v>91274540</v>
      </c>
      <c r="G19" s="396">
        <v>45236272</v>
      </c>
      <c r="H19" s="271">
        <f t="shared" si="0"/>
        <v>172722303</v>
      </c>
    </row>
    <row r="20" spans="2:8">
      <c r="B20" s="78" t="s">
        <v>154</v>
      </c>
      <c r="C20" s="396">
        <v>31371626</v>
      </c>
      <c r="D20" s="396">
        <v>556935456</v>
      </c>
      <c r="E20" s="396">
        <v>88081795</v>
      </c>
      <c r="F20" s="396">
        <v>51407796</v>
      </c>
      <c r="G20" s="396">
        <v>272420439</v>
      </c>
      <c r="H20" s="271">
        <f t="shared" si="0"/>
        <v>1000217112</v>
      </c>
    </row>
    <row r="21" spans="2:8">
      <c r="B21" s="78" t="s">
        <v>155</v>
      </c>
      <c r="C21" s="396">
        <v>24228296</v>
      </c>
      <c r="D21" s="396">
        <v>102183311</v>
      </c>
      <c r="E21" s="396">
        <v>16358666</v>
      </c>
      <c r="F21" s="396">
        <v>104141804</v>
      </c>
      <c r="G21" s="396">
        <v>3202788</v>
      </c>
      <c r="H21" s="271">
        <f t="shared" si="0"/>
        <v>250114865</v>
      </c>
    </row>
    <row r="22" spans="2:8">
      <c r="B22" s="78" t="s">
        <v>156</v>
      </c>
      <c r="C22" s="396">
        <v>24863127</v>
      </c>
      <c r="D22" s="396">
        <v>562965813</v>
      </c>
      <c r="E22" s="396">
        <v>113584388</v>
      </c>
      <c r="F22" s="396">
        <v>41211463</v>
      </c>
      <c r="G22" s="396">
        <v>2352703</v>
      </c>
      <c r="H22" s="271">
        <f t="shared" si="0"/>
        <v>744977494</v>
      </c>
    </row>
    <row r="23" spans="2:8">
      <c r="B23" s="78" t="s">
        <v>157</v>
      </c>
      <c r="C23" s="396">
        <v>16116700</v>
      </c>
      <c r="D23" s="396">
        <v>199823478</v>
      </c>
      <c r="E23" s="396">
        <v>35161485</v>
      </c>
      <c r="F23" s="396">
        <v>222361275</v>
      </c>
      <c r="G23" s="396">
        <v>3366720205</v>
      </c>
      <c r="H23" s="271">
        <f t="shared" si="0"/>
        <v>3840183143</v>
      </c>
    </row>
    <row r="24" spans="2:8">
      <c r="B24" s="78" t="s">
        <v>158</v>
      </c>
      <c r="C24" s="396">
        <v>10660643</v>
      </c>
      <c r="D24" s="396">
        <v>321024127</v>
      </c>
      <c r="E24" s="396">
        <v>118800159</v>
      </c>
      <c r="F24" s="396">
        <v>683947478</v>
      </c>
      <c r="G24" s="396">
        <v>1522999414</v>
      </c>
      <c r="H24" s="271">
        <f t="shared" si="0"/>
        <v>2657431821</v>
      </c>
    </row>
    <row r="25" spans="2:8">
      <c r="B25" s="78" t="s">
        <v>159</v>
      </c>
      <c r="C25" s="396">
        <v>2703207</v>
      </c>
      <c r="D25" s="396">
        <v>3543505397</v>
      </c>
      <c r="E25" s="396">
        <v>544181546</v>
      </c>
      <c r="F25" s="396">
        <v>12247751</v>
      </c>
      <c r="G25" s="396">
        <v>4675299</v>
      </c>
      <c r="H25" s="271">
        <f t="shared" si="0"/>
        <v>4107313200</v>
      </c>
    </row>
    <row r="26" spans="2:8">
      <c r="B26" s="78" t="s">
        <v>160</v>
      </c>
      <c r="C26" s="396">
        <v>13143525</v>
      </c>
      <c r="D26" s="396">
        <v>192084544</v>
      </c>
      <c r="E26" s="396">
        <v>42175847</v>
      </c>
      <c r="F26" s="396">
        <v>112765711</v>
      </c>
      <c r="G26" s="396">
        <v>126096750</v>
      </c>
      <c r="H26" s="271">
        <f t="shared" si="0"/>
        <v>486266377</v>
      </c>
    </row>
    <row r="27" spans="2:8">
      <c r="B27" s="78" t="s">
        <v>161</v>
      </c>
      <c r="C27" s="396">
        <v>15617867</v>
      </c>
      <c r="D27" s="396">
        <v>78243931</v>
      </c>
      <c r="E27" s="396">
        <v>22601432</v>
      </c>
      <c r="F27" s="396">
        <v>32292004</v>
      </c>
      <c r="G27" s="396">
        <v>25076616</v>
      </c>
      <c r="H27" s="271">
        <f t="shared" si="0"/>
        <v>173831850</v>
      </c>
    </row>
    <row r="28" spans="2:8">
      <c r="B28" s="190" t="s">
        <v>162</v>
      </c>
      <c r="C28" s="397">
        <v>8153267</v>
      </c>
      <c r="D28" s="397">
        <v>65697734</v>
      </c>
      <c r="E28" s="397">
        <v>11708412</v>
      </c>
      <c r="F28" s="397">
        <v>76023860</v>
      </c>
      <c r="G28" s="397">
        <v>32934043</v>
      </c>
      <c r="H28" s="308">
        <f t="shared" si="0"/>
        <v>194517316</v>
      </c>
    </row>
    <row r="29" spans="2:8">
      <c r="B29" s="78" t="s">
        <v>80</v>
      </c>
      <c r="C29" s="266">
        <f t="shared" ref="C29:G29" si="1">SUM(C6:C28)</f>
        <v>438920786</v>
      </c>
      <c r="D29" s="266">
        <f t="shared" si="1"/>
        <v>10146507232</v>
      </c>
      <c r="E29" s="266">
        <f t="shared" si="1"/>
        <v>2351384518</v>
      </c>
      <c r="F29" s="266">
        <f t="shared" si="1"/>
        <v>4089044577</v>
      </c>
      <c r="G29" s="266">
        <f t="shared" si="1"/>
        <v>14775299567</v>
      </c>
      <c r="H29" s="266">
        <f>SUM(H6:H28)</f>
        <v>31801156680</v>
      </c>
    </row>
    <row r="30" spans="2:8">
      <c r="B30" s="186" t="s">
        <v>656</v>
      </c>
      <c r="C30" s="267">
        <v>9.7418919477516661E-3</v>
      </c>
      <c r="D30" s="267">
        <v>0.16628804464519689</v>
      </c>
      <c r="E30" s="267">
        <v>4.5436458699388893E-2</v>
      </c>
      <c r="F30" s="267">
        <v>0.13729559587455609</v>
      </c>
      <c r="G30" s="267">
        <v>0.64123800883310655</v>
      </c>
      <c r="H30" s="267">
        <v>1</v>
      </c>
    </row>
    <row r="32" spans="2:8">
      <c r="B32" s="186" t="s">
        <v>926</v>
      </c>
    </row>
    <row r="33" spans="2:8">
      <c r="H33" s="78" t="s">
        <v>359</v>
      </c>
    </row>
    <row r="34" spans="2:8">
      <c r="B34" s="190"/>
      <c r="C34" s="190" t="s">
        <v>371</v>
      </c>
      <c r="D34" s="190" t="s">
        <v>251</v>
      </c>
      <c r="E34" s="190" t="s">
        <v>253</v>
      </c>
      <c r="F34" s="190" t="s">
        <v>311</v>
      </c>
      <c r="G34" s="190" t="s">
        <v>372</v>
      </c>
      <c r="H34" s="190" t="s">
        <v>323</v>
      </c>
    </row>
    <row r="35" spans="2:8">
      <c r="B35" s="78" t="s">
        <v>140</v>
      </c>
      <c r="C35" s="271">
        <f ca="1">'VALUATION DETAIL'!I10</f>
        <v>14028409</v>
      </c>
      <c r="D35" s="271">
        <f ca="1">'VALUATION DETAIL'!N10</f>
        <v>325378502</v>
      </c>
      <c r="E35" s="271">
        <f ca="1">'VALUATION DETAIL'!S10</f>
        <v>133473286</v>
      </c>
      <c r="F35" s="271">
        <f ca="1">'VALUATION DETAIL'!AZ10+'VALUATION DETAIL'!BQ10</f>
        <v>171569738</v>
      </c>
      <c r="G35" s="271">
        <f>'VALUATION DETAIL'!BX10</f>
        <v>23698014</v>
      </c>
      <c r="H35" s="271">
        <f t="shared" ref="H35:H57" ca="1" si="2">SUM(C35:G35)</f>
        <v>668147949</v>
      </c>
    </row>
    <row r="36" spans="2:8">
      <c r="B36" s="78" t="s">
        <v>141</v>
      </c>
      <c r="C36" s="271">
        <f ca="1">'VALUATION DETAIL'!I11</f>
        <v>24596167</v>
      </c>
      <c r="D36" s="271">
        <f ca="1">'VALUATION DETAIL'!N11</f>
        <v>75969951</v>
      </c>
      <c r="E36" s="271">
        <f ca="1">'VALUATION DETAIL'!S11</f>
        <v>19151036</v>
      </c>
      <c r="F36" s="271">
        <f ca="1">'VALUATION DETAIL'!AZ11+'VALUATION DETAIL'!BQ11</f>
        <v>42318454</v>
      </c>
      <c r="G36" s="271">
        <f>'VALUATION DETAIL'!BX11</f>
        <v>97042542</v>
      </c>
      <c r="H36" s="271">
        <f t="shared" ca="1" si="2"/>
        <v>259078150</v>
      </c>
    </row>
    <row r="37" spans="2:8">
      <c r="B37" s="78" t="s">
        <v>142</v>
      </c>
      <c r="C37" s="271">
        <f ca="1">'VALUATION DETAIL'!I12</f>
        <v>17481331</v>
      </c>
      <c r="D37" s="271">
        <f ca="1">'VALUATION DETAIL'!N12</f>
        <v>303218367</v>
      </c>
      <c r="E37" s="271">
        <f ca="1">'VALUATION DETAIL'!S12</f>
        <v>171055969</v>
      </c>
      <c r="F37" s="271">
        <f ca="1">'VALUATION DETAIL'!AZ12+'VALUATION DETAIL'!BQ12</f>
        <v>550819487</v>
      </c>
      <c r="G37" s="271">
        <f>'VALUATION DETAIL'!BX12</f>
        <v>3797719892</v>
      </c>
      <c r="H37" s="271">
        <f t="shared" ca="1" si="2"/>
        <v>4840295046</v>
      </c>
    </row>
    <row r="38" spans="2:8">
      <c r="B38" s="78" t="s">
        <v>143</v>
      </c>
      <c r="C38" s="271">
        <f ca="1">'VALUATION DETAIL'!I13</f>
        <v>19967854</v>
      </c>
      <c r="D38" s="271">
        <f ca="1">'VALUATION DETAIL'!N13</f>
        <v>116195923</v>
      </c>
      <c r="E38" s="271">
        <f ca="1">'VALUATION DETAIL'!S13</f>
        <v>56451415</v>
      </c>
      <c r="F38" s="271">
        <f ca="1">'VALUATION DETAIL'!AZ13+'VALUATION DETAIL'!BQ13</f>
        <v>348157190</v>
      </c>
      <c r="G38" s="271">
        <f>'VALUATION DETAIL'!BX13</f>
        <v>169829454</v>
      </c>
      <c r="H38" s="271">
        <f t="shared" ca="1" si="2"/>
        <v>710601836</v>
      </c>
    </row>
    <row r="39" spans="2:8">
      <c r="B39" s="78" t="s">
        <v>144</v>
      </c>
      <c r="C39" s="271">
        <f ca="1">'VALUATION DETAIL'!I14</f>
        <v>23017218</v>
      </c>
      <c r="D39" s="271">
        <f ca="1">'VALUATION DETAIL'!N14</f>
        <v>111407273</v>
      </c>
      <c r="E39" s="271">
        <f ca="1">'VALUATION DETAIL'!S14</f>
        <v>43533984</v>
      </c>
      <c r="F39" s="271">
        <f ca="1">'VALUATION DETAIL'!AZ14+'VALUATION DETAIL'!BQ14</f>
        <v>526592063</v>
      </c>
      <c r="G39" s="271">
        <f>'VALUATION DETAIL'!BX14</f>
        <v>3113654364</v>
      </c>
      <c r="H39" s="271">
        <f t="shared" ca="1" si="2"/>
        <v>3818204902</v>
      </c>
    </row>
    <row r="40" spans="2:8">
      <c r="B40" s="78" t="s">
        <v>145</v>
      </c>
      <c r="C40" s="271">
        <f ca="1">'VALUATION DETAIL'!I15</f>
        <v>20855258</v>
      </c>
      <c r="D40" s="271">
        <f ca="1">'VALUATION DETAIL'!N15</f>
        <v>83678297</v>
      </c>
      <c r="E40" s="271">
        <f ca="1">'VALUATION DETAIL'!S15</f>
        <v>18014234</v>
      </c>
      <c r="F40" s="271">
        <f ca="1">'VALUATION DETAIL'!AZ15+'VALUATION DETAIL'!BQ15</f>
        <v>80088091</v>
      </c>
      <c r="G40" s="271">
        <f>'VALUATION DETAIL'!BX15</f>
        <v>80646008</v>
      </c>
      <c r="H40" s="271">
        <f t="shared" ca="1" si="2"/>
        <v>283281888</v>
      </c>
    </row>
    <row r="41" spans="2:8">
      <c r="B41" s="78" t="s">
        <v>146</v>
      </c>
      <c r="C41" s="271">
        <f ca="1">'VALUATION DETAIL'!I16</f>
        <v>24385535</v>
      </c>
      <c r="D41" s="271">
        <f ca="1">'VALUATION DETAIL'!N16</f>
        <v>294157135</v>
      </c>
      <c r="E41" s="271">
        <f ca="1">'VALUATION DETAIL'!S16</f>
        <v>98540696</v>
      </c>
      <c r="F41" s="271">
        <f ca="1">'VALUATION DETAIL'!AZ16+'VALUATION DETAIL'!BQ16</f>
        <v>79852655</v>
      </c>
      <c r="G41" s="271">
        <f>'VALUATION DETAIL'!BX16</f>
        <v>199314069</v>
      </c>
      <c r="H41" s="271">
        <f t="shared" ca="1" si="2"/>
        <v>696250090</v>
      </c>
    </row>
    <row r="42" spans="2:8">
      <c r="B42" s="78" t="s">
        <v>147</v>
      </c>
      <c r="C42" s="271">
        <f ca="1">'VALUATION DETAIL'!I17</f>
        <v>41177432</v>
      </c>
      <c r="D42" s="271">
        <f ca="1">'VALUATION DETAIL'!N17</f>
        <v>83656256</v>
      </c>
      <c r="E42" s="271">
        <f ca="1">'VALUATION DETAIL'!S17</f>
        <v>27515935</v>
      </c>
      <c r="F42" s="271">
        <f ca="1">'VALUATION DETAIL'!AZ17+'VALUATION DETAIL'!BQ17</f>
        <v>127140100</v>
      </c>
      <c r="G42" s="271">
        <f>'VALUATION DETAIL'!BX17</f>
        <v>2181794</v>
      </c>
      <c r="H42" s="271">
        <f t="shared" ca="1" si="2"/>
        <v>281671517</v>
      </c>
    </row>
    <row r="43" spans="2:8">
      <c r="B43" s="78" t="s">
        <v>148</v>
      </c>
      <c r="C43" s="271">
        <f ca="1">'VALUATION DETAIL'!I18</f>
        <v>5991091</v>
      </c>
      <c r="D43" s="271">
        <f ca="1">'VALUATION DETAIL'!N18</f>
        <v>36038662</v>
      </c>
      <c r="E43" s="271">
        <f ca="1">'VALUATION DETAIL'!S18</f>
        <v>10215313</v>
      </c>
      <c r="F43" s="271">
        <f ca="1">'VALUATION DETAIL'!AZ18+'VALUATION DETAIL'!BQ18</f>
        <v>20478563</v>
      </c>
      <c r="G43" s="271">
        <f>'VALUATION DETAIL'!BX18</f>
        <v>99323105</v>
      </c>
      <c r="H43" s="271">
        <f t="shared" ca="1" si="2"/>
        <v>172046734</v>
      </c>
    </row>
    <row r="44" spans="2:8">
      <c r="B44" s="78" t="s">
        <v>149</v>
      </c>
      <c r="C44" s="271">
        <f ca="1">'VALUATION DETAIL'!I19</f>
        <v>25010331</v>
      </c>
      <c r="D44" s="271">
        <f ca="1">'VALUATION DETAIL'!N19</f>
        <v>109292400</v>
      </c>
      <c r="E44" s="271">
        <f ca="1">'VALUATION DETAIL'!S19</f>
        <v>27045718</v>
      </c>
      <c r="F44" s="271">
        <f ca="1">'VALUATION DETAIL'!AZ19+'VALUATION DETAIL'!BQ19</f>
        <v>49338009</v>
      </c>
      <c r="G44" s="271">
        <f>'VALUATION DETAIL'!BX19</f>
        <v>212859557</v>
      </c>
      <c r="H44" s="271">
        <f t="shared" ca="1" si="2"/>
        <v>423546015</v>
      </c>
    </row>
    <row r="45" spans="2:8">
      <c r="B45" s="78" t="s">
        <v>150</v>
      </c>
      <c r="C45" s="271">
        <f ca="1">'VALUATION DETAIL'!I20</f>
        <v>29715154</v>
      </c>
      <c r="D45" s="271">
        <f ca="1">'VALUATION DETAIL'!N20</f>
        <v>913243035</v>
      </c>
      <c r="E45" s="271">
        <f ca="1">'VALUATION DETAIL'!S20</f>
        <v>526110311</v>
      </c>
      <c r="F45" s="271">
        <f ca="1">'VALUATION DETAIL'!AZ20+'VALUATION DETAIL'!BQ20</f>
        <v>409436153</v>
      </c>
      <c r="G45" s="271">
        <f>'VALUATION DETAIL'!BX20</f>
        <v>832192459</v>
      </c>
      <c r="H45" s="271">
        <f t="shared" ca="1" si="2"/>
        <v>2710697112</v>
      </c>
    </row>
    <row r="46" spans="2:8">
      <c r="B46" s="78" t="s">
        <v>151</v>
      </c>
      <c r="C46" s="271">
        <f ca="1">'VALUATION DETAIL'!I21</f>
        <v>16247965</v>
      </c>
      <c r="D46" s="271">
        <f ca="1">'VALUATION DETAIL'!N21</f>
        <v>420774318</v>
      </c>
      <c r="E46" s="271">
        <f ca="1">'VALUATION DETAIL'!S21</f>
        <v>52187656</v>
      </c>
      <c r="F46" s="271">
        <f ca="1">'VALUATION DETAIL'!AZ21+'VALUATION DETAIL'!BQ21</f>
        <v>245638340</v>
      </c>
      <c r="G46" s="271">
        <f>'VALUATION DETAIL'!BX21</f>
        <v>169870392</v>
      </c>
      <c r="H46" s="271">
        <f t="shared" ca="1" si="2"/>
        <v>904718671</v>
      </c>
    </row>
    <row r="47" spans="2:8">
      <c r="B47" s="78" t="s">
        <v>152</v>
      </c>
      <c r="C47" s="271">
        <f ca="1">'VALUATION DETAIL'!I22</f>
        <v>12821998</v>
      </c>
      <c r="D47" s="271">
        <f ca="1">'VALUATION DETAIL'!N22</f>
        <v>587435726</v>
      </c>
      <c r="E47" s="271">
        <f ca="1">'VALUATION DETAIL'!S22</f>
        <v>326512652</v>
      </c>
      <c r="F47" s="271">
        <f ca="1">'VALUATION DETAIL'!AZ22+'VALUATION DETAIL'!BQ22</f>
        <v>202175816</v>
      </c>
      <c r="G47" s="271">
        <f>'VALUATION DETAIL'!BX22</f>
        <v>295362060</v>
      </c>
      <c r="H47" s="271">
        <f t="shared" ca="1" si="2"/>
        <v>1424308252</v>
      </c>
    </row>
    <row r="48" spans="2:8">
      <c r="B48" s="78" t="s">
        <v>153</v>
      </c>
      <c r="C48" s="271">
        <f ca="1">'VALUATION DETAIL'!I23</f>
        <v>14860444</v>
      </c>
      <c r="D48" s="271">
        <f ca="1">'VALUATION DETAIL'!N23</f>
        <v>13643895</v>
      </c>
      <c r="E48" s="271">
        <f ca="1">'VALUATION DETAIL'!S23</f>
        <v>5211013</v>
      </c>
      <c r="F48" s="271">
        <f ca="1">'VALUATION DETAIL'!AZ23+'VALUATION DETAIL'!BQ23</f>
        <v>93793733</v>
      </c>
      <c r="G48" s="271">
        <f>'VALUATION DETAIL'!BX23</f>
        <v>81105823</v>
      </c>
      <c r="H48" s="271">
        <f t="shared" ca="1" si="2"/>
        <v>208614908</v>
      </c>
    </row>
    <row r="49" spans="2:8">
      <c r="B49" s="78" t="s">
        <v>154</v>
      </c>
      <c r="C49" s="271">
        <f ca="1">'VALUATION DETAIL'!I24</f>
        <v>30002534</v>
      </c>
      <c r="D49" s="271">
        <f ca="1">'VALUATION DETAIL'!N24</f>
        <v>420986736</v>
      </c>
      <c r="E49" s="271">
        <f ca="1">'VALUATION DETAIL'!S24</f>
        <v>86870656</v>
      </c>
      <c r="F49" s="271">
        <f ca="1">'VALUATION DETAIL'!AZ24+'VALUATION DETAIL'!BQ24</f>
        <v>52025417</v>
      </c>
      <c r="G49" s="271">
        <f>'VALUATION DETAIL'!BX24</f>
        <v>261716499</v>
      </c>
      <c r="H49" s="271">
        <f t="shared" ca="1" si="2"/>
        <v>851601842</v>
      </c>
    </row>
    <row r="50" spans="2:8">
      <c r="B50" s="78" t="s">
        <v>155</v>
      </c>
      <c r="C50" s="271">
        <f ca="1">'VALUATION DETAIL'!I25</f>
        <v>22726170</v>
      </c>
      <c r="D50" s="271">
        <f ca="1">'VALUATION DETAIL'!N25</f>
        <v>78273626</v>
      </c>
      <c r="E50" s="271">
        <f ca="1">'VALUATION DETAIL'!S25</f>
        <v>17160841</v>
      </c>
      <c r="F50" s="271">
        <f ca="1">'VALUATION DETAIL'!AZ25+'VALUATION DETAIL'!BQ25</f>
        <v>101418649</v>
      </c>
      <c r="G50" s="271">
        <f>'VALUATION DETAIL'!BX25</f>
        <v>3228228</v>
      </c>
      <c r="H50" s="271">
        <f t="shared" ca="1" si="2"/>
        <v>222807514</v>
      </c>
    </row>
    <row r="51" spans="2:8">
      <c r="B51" s="78" t="s">
        <v>156</v>
      </c>
      <c r="C51" s="271">
        <f ca="1">'VALUATION DETAIL'!I26</f>
        <v>23712145</v>
      </c>
      <c r="D51" s="271">
        <f ca="1">'VALUATION DETAIL'!N26</f>
        <v>431127559</v>
      </c>
      <c r="E51" s="271">
        <f ca="1">'VALUATION DETAIL'!S26</f>
        <v>126879485</v>
      </c>
      <c r="F51" s="271">
        <f ca="1">'VALUATION DETAIL'!AZ26+'VALUATION DETAIL'!BQ26</f>
        <v>39460848</v>
      </c>
      <c r="G51" s="271">
        <f>'VALUATION DETAIL'!BX26</f>
        <v>1695844</v>
      </c>
      <c r="H51" s="271">
        <f t="shared" ca="1" si="2"/>
        <v>622875881</v>
      </c>
    </row>
    <row r="52" spans="2:8">
      <c r="B52" s="78" t="s">
        <v>157</v>
      </c>
      <c r="C52" s="271">
        <f ca="1">'VALUATION DETAIL'!I27</f>
        <v>16240849</v>
      </c>
      <c r="D52" s="271">
        <f ca="1">'VALUATION DETAIL'!N27</f>
        <v>162232719</v>
      </c>
      <c r="E52" s="271">
        <f ca="1">'VALUATION DETAIL'!S27</f>
        <v>33454064</v>
      </c>
      <c r="F52" s="271">
        <f ca="1">'VALUATION DETAIL'!AZ27+'VALUATION DETAIL'!BQ27</f>
        <v>199499093</v>
      </c>
      <c r="G52" s="271">
        <f>'VALUATION DETAIL'!BX27</f>
        <v>1313780448</v>
      </c>
      <c r="H52" s="271">
        <f t="shared" ca="1" si="2"/>
        <v>1725207173</v>
      </c>
    </row>
    <row r="53" spans="2:8">
      <c r="B53" s="78" t="s">
        <v>158</v>
      </c>
      <c r="C53" s="271">
        <f ca="1">'VALUATION DETAIL'!I28</f>
        <v>10086729</v>
      </c>
      <c r="D53" s="271">
        <f ca="1">'VALUATION DETAIL'!N28</f>
        <v>237820562</v>
      </c>
      <c r="E53" s="271">
        <f ca="1">'VALUATION DETAIL'!S28</f>
        <v>121792929</v>
      </c>
      <c r="F53" s="271">
        <f ca="1">'VALUATION DETAIL'!AZ28+'VALUATION DETAIL'!BQ28</f>
        <v>707012161</v>
      </c>
      <c r="G53" s="271">
        <f>'VALUATION DETAIL'!BX28</f>
        <v>1241710949</v>
      </c>
      <c r="H53" s="271">
        <f t="shared" ca="1" si="2"/>
        <v>2318423330</v>
      </c>
    </row>
    <row r="54" spans="2:8">
      <c r="B54" s="78" t="s">
        <v>159</v>
      </c>
      <c r="C54" s="271">
        <f ca="1">'VALUATION DETAIL'!I29</f>
        <v>2992455</v>
      </c>
      <c r="D54" s="271">
        <f ca="1">'VALUATION DETAIL'!N29</f>
        <v>3205367268</v>
      </c>
      <c r="E54" s="271">
        <f ca="1">'VALUATION DETAIL'!S29</f>
        <v>581362134</v>
      </c>
      <c r="F54" s="271">
        <f ca="1">'VALUATION DETAIL'!AZ29+'VALUATION DETAIL'!BQ29</f>
        <v>12782597</v>
      </c>
      <c r="G54" s="271">
        <f>'VALUATION DETAIL'!BX29</f>
        <v>2949977</v>
      </c>
      <c r="H54" s="271">
        <f t="shared" ca="1" si="2"/>
        <v>3805454431</v>
      </c>
    </row>
    <row r="55" spans="2:8">
      <c r="B55" s="78" t="s">
        <v>160</v>
      </c>
      <c r="C55" s="271">
        <f ca="1">'VALUATION DETAIL'!I30</f>
        <v>12654872</v>
      </c>
      <c r="D55" s="271">
        <f ca="1">'VALUATION DETAIL'!N30</f>
        <v>145963644</v>
      </c>
      <c r="E55" s="271">
        <f ca="1">'VALUATION DETAIL'!S30</f>
        <v>45697007</v>
      </c>
      <c r="F55" s="271">
        <f ca="1">'VALUATION DETAIL'!AZ30+'VALUATION DETAIL'!BQ30</f>
        <v>113987939</v>
      </c>
      <c r="G55" s="271">
        <f>'VALUATION DETAIL'!BX30</f>
        <v>62090976</v>
      </c>
      <c r="H55" s="271">
        <f t="shared" ca="1" si="2"/>
        <v>380394438</v>
      </c>
    </row>
    <row r="56" spans="2:8">
      <c r="B56" s="78" t="s">
        <v>161</v>
      </c>
      <c r="C56" s="271">
        <f ca="1">'VALUATION DETAIL'!I31</f>
        <v>15799211</v>
      </c>
      <c r="D56" s="271">
        <f ca="1">'VALUATION DETAIL'!N31</f>
        <v>58335158</v>
      </c>
      <c r="E56" s="271">
        <f ca="1">'VALUATION DETAIL'!S31</f>
        <v>22753912</v>
      </c>
      <c r="F56" s="271">
        <f ca="1">'VALUATION DETAIL'!AZ31+'VALUATION DETAIL'!BQ31</f>
        <v>33731396</v>
      </c>
      <c r="G56" s="271">
        <f>'VALUATION DETAIL'!BX31</f>
        <v>22686596</v>
      </c>
      <c r="H56" s="271">
        <f t="shared" ca="1" si="2"/>
        <v>153306273</v>
      </c>
    </row>
    <row r="57" spans="2:8">
      <c r="B57" s="190" t="s">
        <v>162</v>
      </c>
      <c r="C57" s="308">
        <f ca="1">'VALUATION DETAIL'!I32</f>
        <v>8182093</v>
      </c>
      <c r="D57" s="308">
        <f ca="1">'VALUATION DETAIL'!N32</f>
        <v>51575534</v>
      </c>
      <c r="E57" s="308">
        <f ca="1">'VALUATION DETAIL'!S32</f>
        <v>12121246</v>
      </c>
      <c r="F57" s="308">
        <f ca="1">'VALUATION DETAIL'!AZ32+'VALUATION DETAIL'!BQ32</f>
        <v>70138217</v>
      </c>
      <c r="G57" s="308">
        <f>'VALUATION DETAIL'!BX32</f>
        <v>30421578</v>
      </c>
      <c r="H57" s="308">
        <f t="shared" ca="1" si="2"/>
        <v>172438668</v>
      </c>
    </row>
    <row r="58" spans="2:8">
      <c r="B58" s="78" t="s">
        <v>80</v>
      </c>
      <c r="C58" s="266">
        <f t="shared" ref="C58:H58" ca="1" si="3">SUM(C35:C57)</f>
        <v>432553245</v>
      </c>
      <c r="D58" s="266">
        <f t="shared" ca="1" si="3"/>
        <v>8265772546</v>
      </c>
      <c r="E58" s="266">
        <f t="shared" ca="1" si="3"/>
        <v>2563111492</v>
      </c>
      <c r="F58" s="266">
        <f t="shared" ca="1" si="3"/>
        <v>4277454709</v>
      </c>
      <c r="G58" s="266">
        <f t="shared" si="3"/>
        <v>12115080628</v>
      </c>
      <c r="H58" s="266">
        <f t="shared" ca="1" si="3"/>
        <v>27653972620</v>
      </c>
    </row>
    <row r="59" spans="2:8">
      <c r="B59" s="186" t="s">
        <v>656</v>
      </c>
      <c r="C59" s="267">
        <f t="shared" ref="C59:H59" ca="1" si="4">C58/$H$58</f>
        <v>1.5641631346925085E-2</v>
      </c>
      <c r="D59" s="267">
        <f t="shared" ca="1" si="4"/>
        <v>0.29890000469668504</v>
      </c>
      <c r="E59" s="267">
        <f t="shared" ca="1" si="4"/>
        <v>9.2685109919661154E-2</v>
      </c>
      <c r="F59" s="267">
        <f t="shared" ca="1" si="4"/>
        <v>0.15467776611257816</v>
      </c>
      <c r="G59" s="267">
        <f t="shared" ca="1" si="4"/>
        <v>0.43809548792415054</v>
      </c>
      <c r="H59" s="267">
        <f t="shared" ca="1" si="4"/>
        <v>1</v>
      </c>
    </row>
    <row r="61" spans="2:8">
      <c r="B61" s="186" t="s">
        <v>373</v>
      </c>
    </row>
    <row r="62" spans="2:8">
      <c r="H62" s="78" t="s">
        <v>359</v>
      </c>
    </row>
    <row r="63" spans="2:8">
      <c r="B63" s="190"/>
      <c r="C63" s="190" t="s">
        <v>371</v>
      </c>
      <c r="D63" s="190" t="s">
        <v>251</v>
      </c>
      <c r="E63" s="190" t="s">
        <v>253</v>
      </c>
      <c r="F63" s="190" t="s">
        <v>311</v>
      </c>
      <c r="G63" s="190" t="s">
        <v>372</v>
      </c>
      <c r="H63" s="190" t="s">
        <v>323</v>
      </c>
    </row>
    <row r="64" spans="2:8">
      <c r="B64" s="78" t="s">
        <v>140</v>
      </c>
      <c r="C64" s="271">
        <f t="shared" ref="C64:G73" ca="1" si="5">C35-C6</f>
        <v>-445046</v>
      </c>
      <c r="D64" s="271">
        <f t="shared" ca="1" si="5"/>
        <v>-92572507</v>
      </c>
      <c r="E64" s="271">
        <f t="shared" ca="1" si="5"/>
        <v>6124981</v>
      </c>
      <c r="F64" s="271">
        <f t="shared" ca="1" si="5"/>
        <v>66390822</v>
      </c>
      <c r="G64" s="271">
        <f t="shared" si="5"/>
        <v>7864718</v>
      </c>
      <c r="H64" s="271">
        <f t="shared" ref="H64:H86" ca="1" si="6">SUM(C64:G64)</f>
        <v>-12637032</v>
      </c>
    </row>
    <row r="65" spans="2:8">
      <c r="B65" s="78" t="s">
        <v>141</v>
      </c>
      <c r="C65" s="271">
        <f t="shared" ca="1" si="5"/>
        <v>3531598</v>
      </c>
      <c r="D65" s="271">
        <f t="shared" ca="1" si="5"/>
        <v>-20932780</v>
      </c>
      <c r="E65" s="271">
        <f t="shared" ca="1" si="5"/>
        <v>560030</v>
      </c>
      <c r="F65" s="271">
        <f t="shared" ca="1" si="5"/>
        <v>189970</v>
      </c>
      <c r="G65" s="271">
        <f t="shared" si="5"/>
        <v>-1058719</v>
      </c>
      <c r="H65" s="271">
        <f t="shared" ca="1" si="6"/>
        <v>-17709901</v>
      </c>
    </row>
    <row r="66" spans="2:8">
      <c r="B66" s="78" t="s">
        <v>142</v>
      </c>
      <c r="C66" s="271">
        <f t="shared" ca="1" si="5"/>
        <v>-571330</v>
      </c>
      <c r="D66" s="271">
        <f t="shared" ca="1" si="5"/>
        <v>-84001606</v>
      </c>
      <c r="E66" s="271">
        <f t="shared" ca="1" si="5"/>
        <v>21673111</v>
      </c>
      <c r="F66" s="271">
        <f t="shared" ca="1" si="5"/>
        <v>29895213</v>
      </c>
      <c r="G66" s="271">
        <f t="shared" si="5"/>
        <v>-451234816</v>
      </c>
      <c r="H66" s="271">
        <f t="shared" ca="1" si="6"/>
        <v>-484239428</v>
      </c>
    </row>
    <row r="67" spans="2:8">
      <c r="B67" s="78" t="s">
        <v>143</v>
      </c>
      <c r="C67" s="271">
        <f t="shared" ca="1" si="5"/>
        <v>-397277</v>
      </c>
      <c r="D67" s="271">
        <f t="shared" ca="1" si="5"/>
        <v>-34143777</v>
      </c>
      <c r="E67" s="271">
        <f t="shared" ca="1" si="5"/>
        <v>1624190</v>
      </c>
      <c r="F67" s="271">
        <f t="shared" ca="1" si="5"/>
        <v>-7080580</v>
      </c>
      <c r="G67" s="271">
        <f t="shared" si="5"/>
        <v>-33426953</v>
      </c>
      <c r="H67" s="271">
        <f t="shared" ca="1" si="6"/>
        <v>-73424397</v>
      </c>
    </row>
    <row r="68" spans="2:8">
      <c r="B68" s="78" t="s">
        <v>144</v>
      </c>
      <c r="C68" s="271">
        <f t="shared" ca="1" si="5"/>
        <v>-955000</v>
      </c>
      <c r="D68" s="271">
        <f t="shared" ca="1" si="5"/>
        <v>-34250329</v>
      </c>
      <c r="E68" s="271">
        <f t="shared" ca="1" si="5"/>
        <v>234244</v>
      </c>
      <c r="F68" s="271">
        <f t="shared" ca="1" si="5"/>
        <v>51272184</v>
      </c>
      <c r="G68" s="271">
        <f t="shared" si="5"/>
        <v>241588372</v>
      </c>
      <c r="H68" s="271">
        <f t="shared" ca="1" si="6"/>
        <v>257889471</v>
      </c>
    </row>
    <row r="69" spans="2:8">
      <c r="B69" s="78" t="s">
        <v>145</v>
      </c>
      <c r="C69" s="271">
        <f t="shared" ca="1" si="5"/>
        <v>-399508</v>
      </c>
      <c r="D69" s="271">
        <f t="shared" ca="1" si="5"/>
        <v>-24527540</v>
      </c>
      <c r="E69" s="271">
        <f t="shared" ca="1" si="5"/>
        <v>771943</v>
      </c>
      <c r="F69" s="271">
        <f t="shared" ca="1" si="5"/>
        <v>6812450</v>
      </c>
      <c r="G69" s="271">
        <f t="shared" si="5"/>
        <v>-17626379</v>
      </c>
      <c r="H69" s="271">
        <f t="shared" ca="1" si="6"/>
        <v>-34969034</v>
      </c>
    </row>
    <row r="70" spans="2:8">
      <c r="B70" s="78" t="s">
        <v>146</v>
      </c>
      <c r="C70" s="271">
        <f t="shared" ca="1" si="5"/>
        <v>201366</v>
      </c>
      <c r="D70" s="271">
        <f t="shared" ca="1" si="5"/>
        <v>-85752961</v>
      </c>
      <c r="E70" s="271">
        <f t="shared" ca="1" si="5"/>
        <v>1495799</v>
      </c>
      <c r="F70" s="271">
        <f t="shared" ca="1" si="5"/>
        <v>-3551376</v>
      </c>
      <c r="G70" s="271">
        <f t="shared" si="5"/>
        <v>-67355562</v>
      </c>
      <c r="H70" s="271">
        <f t="shared" ca="1" si="6"/>
        <v>-154962734</v>
      </c>
    </row>
    <row r="71" spans="2:8">
      <c r="B71" s="78" t="s">
        <v>147</v>
      </c>
      <c r="C71" s="271">
        <f t="shared" ca="1" si="5"/>
        <v>-1946212</v>
      </c>
      <c r="D71" s="271">
        <f t="shared" ca="1" si="5"/>
        <v>-24735897</v>
      </c>
      <c r="E71" s="271">
        <f t="shared" ca="1" si="5"/>
        <v>1450770</v>
      </c>
      <c r="F71" s="271">
        <f t="shared" ca="1" si="5"/>
        <v>2554752</v>
      </c>
      <c r="G71" s="271">
        <f t="shared" si="5"/>
        <v>-1397517</v>
      </c>
      <c r="H71" s="271">
        <f t="shared" ca="1" si="6"/>
        <v>-24074104</v>
      </c>
    </row>
    <row r="72" spans="2:8">
      <c r="B72" s="78" t="s">
        <v>148</v>
      </c>
      <c r="C72" s="271">
        <f t="shared" ca="1" si="5"/>
        <v>-294656</v>
      </c>
      <c r="D72" s="271">
        <f t="shared" ca="1" si="5"/>
        <v>-11927805</v>
      </c>
      <c r="E72" s="271">
        <f t="shared" ca="1" si="5"/>
        <v>888959</v>
      </c>
      <c r="F72" s="271">
        <f t="shared" ca="1" si="5"/>
        <v>-822492</v>
      </c>
      <c r="G72" s="271">
        <f t="shared" si="5"/>
        <v>-2330151</v>
      </c>
      <c r="H72" s="271">
        <f t="shared" ca="1" si="6"/>
        <v>-14486145</v>
      </c>
    </row>
    <row r="73" spans="2:8">
      <c r="B73" s="78" t="s">
        <v>149</v>
      </c>
      <c r="C73" s="271">
        <f t="shared" ca="1" si="5"/>
        <v>2476076</v>
      </c>
      <c r="D73" s="271">
        <f t="shared" ca="1" si="5"/>
        <v>-34084588</v>
      </c>
      <c r="E73" s="271">
        <f t="shared" ca="1" si="5"/>
        <v>2203632</v>
      </c>
      <c r="F73" s="271">
        <f t="shared" ca="1" si="5"/>
        <v>5405720</v>
      </c>
      <c r="G73" s="271">
        <f t="shared" si="5"/>
        <v>37183042</v>
      </c>
      <c r="H73" s="271">
        <f t="shared" ca="1" si="6"/>
        <v>13183882</v>
      </c>
    </row>
    <row r="74" spans="2:8">
      <c r="B74" s="78" t="s">
        <v>150</v>
      </c>
      <c r="C74" s="271">
        <f t="shared" ref="C74:G83" ca="1" si="7">C45-C16</f>
        <v>-1338389</v>
      </c>
      <c r="D74" s="271">
        <f t="shared" ca="1" si="7"/>
        <v>-310207009</v>
      </c>
      <c r="E74" s="271">
        <f t="shared" ca="1" si="7"/>
        <v>103377935</v>
      </c>
      <c r="F74" s="271">
        <f t="shared" ca="1" si="7"/>
        <v>20657861</v>
      </c>
      <c r="G74" s="271">
        <f t="shared" si="7"/>
        <v>109488090</v>
      </c>
      <c r="H74" s="271">
        <f t="shared" ca="1" si="6"/>
        <v>-78021512</v>
      </c>
    </row>
    <row r="75" spans="2:8">
      <c r="B75" s="78" t="s">
        <v>151</v>
      </c>
      <c r="C75" s="271">
        <f t="shared" ca="1" si="7"/>
        <v>-944820</v>
      </c>
      <c r="D75" s="271">
        <f t="shared" ca="1" si="7"/>
        <v>-83292103</v>
      </c>
      <c r="E75" s="271">
        <f t="shared" ca="1" si="7"/>
        <v>4760732</v>
      </c>
      <c r="F75" s="271">
        <f t="shared" ca="1" si="7"/>
        <v>1079653</v>
      </c>
      <c r="G75" s="271">
        <f t="shared" si="7"/>
        <v>-99870908</v>
      </c>
      <c r="H75" s="271">
        <f t="shared" ca="1" si="6"/>
        <v>-178267446</v>
      </c>
    </row>
    <row r="76" spans="2:8">
      <c r="B76" s="78" t="s">
        <v>152</v>
      </c>
      <c r="C76" s="271">
        <f t="shared" ca="1" si="7"/>
        <v>-766337</v>
      </c>
      <c r="D76" s="271">
        <f t="shared" ca="1" si="7"/>
        <v>-206866133</v>
      </c>
      <c r="E76" s="271">
        <f t="shared" ca="1" si="7"/>
        <v>10902771</v>
      </c>
      <c r="F76" s="271">
        <f t="shared" ca="1" si="7"/>
        <v>19429587</v>
      </c>
      <c r="G76" s="271">
        <f t="shared" si="7"/>
        <v>-1714545</v>
      </c>
      <c r="H76" s="271">
        <f t="shared" ca="1" si="6"/>
        <v>-179014657</v>
      </c>
    </row>
    <row r="77" spans="2:8">
      <c r="B77" s="78" t="s">
        <v>153</v>
      </c>
      <c r="C77" s="271">
        <f t="shared" ca="1" si="7"/>
        <v>-56806</v>
      </c>
      <c r="D77" s="271">
        <f t="shared" ca="1" si="7"/>
        <v>-2658666</v>
      </c>
      <c r="E77" s="271">
        <f t="shared" ca="1" si="7"/>
        <v>219333</v>
      </c>
      <c r="F77" s="271">
        <f t="shared" ca="1" si="7"/>
        <v>2519193</v>
      </c>
      <c r="G77" s="271">
        <f t="shared" si="7"/>
        <v>35869551</v>
      </c>
      <c r="H77" s="271">
        <f t="shared" ca="1" si="6"/>
        <v>35892605</v>
      </c>
    </row>
    <row r="78" spans="2:8">
      <c r="B78" s="78" t="s">
        <v>154</v>
      </c>
      <c r="C78" s="271">
        <f t="shared" ca="1" si="7"/>
        <v>-1369092</v>
      </c>
      <c r="D78" s="271">
        <f t="shared" ca="1" si="7"/>
        <v>-135948720</v>
      </c>
      <c r="E78" s="271">
        <f t="shared" ca="1" si="7"/>
        <v>-1211139</v>
      </c>
      <c r="F78" s="271">
        <f t="shared" ca="1" si="7"/>
        <v>617621</v>
      </c>
      <c r="G78" s="271">
        <f t="shared" si="7"/>
        <v>-10703940</v>
      </c>
      <c r="H78" s="271">
        <f t="shared" ca="1" si="6"/>
        <v>-148615270</v>
      </c>
    </row>
    <row r="79" spans="2:8">
      <c r="B79" s="78" t="s">
        <v>155</v>
      </c>
      <c r="C79" s="271">
        <f t="shared" ca="1" si="7"/>
        <v>-1502126</v>
      </c>
      <c r="D79" s="271">
        <f t="shared" ca="1" si="7"/>
        <v>-23909685</v>
      </c>
      <c r="E79" s="271">
        <f t="shared" ca="1" si="7"/>
        <v>802175</v>
      </c>
      <c r="F79" s="271">
        <f t="shared" ca="1" si="7"/>
        <v>-2723155</v>
      </c>
      <c r="G79" s="271">
        <f t="shared" si="7"/>
        <v>25440</v>
      </c>
      <c r="H79" s="271">
        <f t="shared" ca="1" si="6"/>
        <v>-27307351</v>
      </c>
    </row>
    <row r="80" spans="2:8">
      <c r="B80" s="78" t="s">
        <v>156</v>
      </c>
      <c r="C80" s="271">
        <f t="shared" ca="1" si="7"/>
        <v>-1150982</v>
      </c>
      <c r="D80" s="271">
        <f t="shared" ca="1" si="7"/>
        <v>-131838254</v>
      </c>
      <c r="E80" s="271">
        <f t="shared" ca="1" si="7"/>
        <v>13295097</v>
      </c>
      <c r="F80" s="271">
        <f t="shared" ca="1" si="7"/>
        <v>-1750615</v>
      </c>
      <c r="G80" s="271">
        <f t="shared" si="7"/>
        <v>-656859</v>
      </c>
      <c r="H80" s="271">
        <f t="shared" ca="1" si="6"/>
        <v>-122101613</v>
      </c>
    </row>
    <row r="81" spans="2:8">
      <c r="B81" s="78" t="s">
        <v>157</v>
      </c>
      <c r="C81" s="271">
        <f t="shared" ca="1" si="7"/>
        <v>124149</v>
      </c>
      <c r="D81" s="271">
        <f t="shared" ca="1" si="7"/>
        <v>-37590759</v>
      </c>
      <c r="E81" s="271">
        <f t="shared" ca="1" si="7"/>
        <v>-1707421</v>
      </c>
      <c r="F81" s="271">
        <f t="shared" ca="1" si="7"/>
        <v>-22862182</v>
      </c>
      <c r="G81" s="271">
        <f t="shared" si="7"/>
        <v>-2052939757</v>
      </c>
      <c r="H81" s="271">
        <f t="shared" ca="1" si="6"/>
        <v>-2114975970</v>
      </c>
    </row>
    <row r="82" spans="2:8">
      <c r="B82" s="78" t="s">
        <v>158</v>
      </c>
      <c r="C82" s="271">
        <f t="shared" ca="1" si="7"/>
        <v>-573914</v>
      </c>
      <c r="D82" s="271">
        <f t="shared" ca="1" si="7"/>
        <v>-83203565</v>
      </c>
      <c r="E82" s="271">
        <f t="shared" ca="1" si="7"/>
        <v>2992770</v>
      </c>
      <c r="F82" s="271">
        <f t="shared" ca="1" si="7"/>
        <v>23064683</v>
      </c>
      <c r="G82" s="271">
        <f t="shared" si="7"/>
        <v>-281288465</v>
      </c>
      <c r="H82" s="271">
        <f t="shared" ca="1" si="6"/>
        <v>-339008491</v>
      </c>
    </row>
    <row r="83" spans="2:8">
      <c r="B83" s="78" t="s">
        <v>159</v>
      </c>
      <c r="C83" s="271">
        <f t="shared" ca="1" si="7"/>
        <v>289248</v>
      </c>
      <c r="D83" s="271">
        <f t="shared" ca="1" si="7"/>
        <v>-338138129</v>
      </c>
      <c r="E83" s="271">
        <f t="shared" ca="1" si="7"/>
        <v>37180588</v>
      </c>
      <c r="F83" s="271">
        <f t="shared" ca="1" si="7"/>
        <v>534846</v>
      </c>
      <c r="G83" s="271">
        <f t="shared" si="7"/>
        <v>-1725322</v>
      </c>
      <c r="H83" s="271">
        <f t="shared" ca="1" si="6"/>
        <v>-301858769</v>
      </c>
    </row>
    <row r="84" spans="2:8">
      <c r="B84" s="78" t="s">
        <v>160</v>
      </c>
      <c r="C84" s="271">
        <f t="shared" ref="C84:G86" ca="1" si="8">C55-C26</f>
        <v>-488653</v>
      </c>
      <c r="D84" s="271">
        <f t="shared" ca="1" si="8"/>
        <v>-46120900</v>
      </c>
      <c r="E84" s="271">
        <f t="shared" ca="1" si="8"/>
        <v>3521160</v>
      </c>
      <c r="F84" s="271">
        <f t="shared" ca="1" si="8"/>
        <v>1222228</v>
      </c>
      <c r="G84" s="271">
        <f t="shared" si="8"/>
        <v>-64005774</v>
      </c>
      <c r="H84" s="271">
        <f t="shared" ca="1" si="6"/>
        <v>-105871939</v>
      </c>
    </row>
    <row r="85" spans="2:8">
      <c r="B85" s="78" t="s">
        <v>161</v>
      </c>
      <c r="C85" s="271">
        <f t="shared" ca="1" si="8"/>
        <v>181344</v>
      </c>
      <c r="D85" s="271">
        <f t="shared" ca="1" si="8"/>
        <v>-19908773</v>
      </c>
      <c r="E85" s="271">
        <f t="shared" ca="1" si="8"/>
        <v>152480</v>
      </c>
      <c r="F85" s="271">
        <f t="shared" ca="1" si="8"/>
        <v>1439392</v>
      </c>
      <c r="G85" s="271">
        <f t="shared" si="8"/>
        <v>-2390020</v>
      </c>
      <c r="H85" s="271">
        <f t="shared" ca="1" si="6"/>
        <v>-20525577</v>
      </c>
    </row>
    <row r="86" spans="2:8">
      <c r="B86" s="190" t="s">
        <v>162</v>
      </c>
      <c r="C86" s="308">
        <f t="shared" ca="1" si="8"/>
        <v>28826</v>
      </c>
      <c r="D86" s="308">
        <f t="shared" ca="1" si="8"/>
        <v>-14122200</v>
      </c>
      <c r="E86" s="308">
        <f t="shared" ca="1" si="8"/>
        <v>412834</v>
      </c>
      <c r="F86" s="308">
        <f t="shared" ca="1" si="8"/>
        <v>-5885643</v>
      </c>
      <c r="G86" s="308">
        <f t="shared" si="8"/>
        <v>-2512465</v>
      </c>
      <c r="H86" s="308">
        <f t="shared" ca="1" si="6"/>
        <v>-22078648</v>
      </c>
    </row>
    <row r="87" spans="2:8">
      <c r="B87" s="186" t="s">
        <v>80</v>
      </c>
      <c r="C87" s="268">
        <f t="shared" ref="C87:H87" ca="1" si="9">SUM(C64:C86)</f>
        <v>-6367541</v>
      </c>
      <c r="D87" s="268">
        <f t="shared" ca="1" si="9"/>
        <v>-1880734686</v>
      </c>
      <c r="E87" s="268">
        <f t="shared" ca="1" si="9"/>
        <v>211726974</v>
      </c>
      <c r="F87" s="268">
        <f t="shared" ca="1" si="9"/>
        <v>188410132</v>
      </c>
      <c r="G87" s="268">
        <f t="shared" si="9"/>
        <v>-2660218939</v>
      </c>
      <c r="H87" s="268">
        <f t="shared" ca="1" si="9"/>
        <v>-4147184060</v>
      </c>
    </row>
    <row r="89" spans="2:8">
      <c r="B89" s="186" t="s">
        <v>374</v>
      </c>
    </row>
    <row r="90" spans="2:8">
      <c r="H90" s="78" t="s">
        <v>359</v>
      </c>
    </row>
    <row r="91" spans="2:8">
      <c r="B91" s="190"/>
      <c r="C91" s="190" t="s">
        <v>371</v>
      </c>
      <c r="D91" s="190" t="s">
        <v>251</v>
      </c>
      <c r="E91" s="190" t="s">
        <v>253</v>
      </c>
      <c r="F91" s="190" t="s">
        <v>311</v>
      </c>
      <c r="G91" s="190" t="s">
        <v>372</v>
      </c>
      <c r="H91" s="190" t="s">
        <v>323</v>
      </c>
    </row>
    <row r="92" spans="2:8">
      <c r="B92" s="78" t="s">
        <v>140</v>
      </c>
      <c r="C92" s="269">
        <f t="shared" ref="C92:H101" ca="1" si="10">C35/C6-1</f>
        <v>-3.0749119681513504E-2</v>
      </c>
      <c r="D92" s="269">
        <f t="shared" ca="1" si="10"/>
        <v>-0.22149128727190126</v>
      </c>
      <c r="E92" s="269">
        <f t="shared" ca="1" si="10"/>
        <v>4.8096289934915104E-2</v>
      </c>
      <c r="F92" s="269">
        <f t="shared" ca="1" si="10"/>
        <v>0.63121797148013958</v>
      </c>
      <c r="G92" s="269">
        <f t="shared" si="10"/>
        <v>0.49672020279289919</v>
      </c>
      <c r="H92" s="269">
        <f t="shared" ca="1" si="10"/>
        <v>-1.8562442404997714E-2</v>
      </c>
    </row>
    <row r="93" spans="2:8">
      <c r="B93" s="78" t="s">
        <v>141</v>
      </c>
      <c r="C93" s="269">
        <f t="shared" ca="1" si="10"/>
        <v>0.16765583952845176</v>
      </c>
      <c r="D93" s="269">
        <f t="shared" ca="1" si="10"/>
        <v>-0.21601847320484702</v>
      </c>
      <c r="E93" s="269">
        <f t="shared" ca="1" si="10"/>
        <v>3.0123706054422161E-2</v>
      </c>
      <c r="F93" s="269">
        <f t="shared" ca="1" si="10"/>
        <v>4.5093006432417315E-3</v>
      </c>
      <c r="G93" s="269">
        <f t="shared" si="10"/>
        <v>-1.0792103885392423E-2</v>
      </c>
      <c r="H93" s="269">
        <f t="shared" ca="1" si="10"/>
        <v>-6.3983618281267529E-2</v>
      </c>
    </row>
    <row r="94" spans="2:8">
      <c r="B94" s="78" t="s">
        <v>142</v>
      </c>
      <c r="C94" s="269">
        <f t="shared" ca="1" si="10"/>
        <v>-3.16479659148311E-2</v>
      </c>
      <c r="D94" s="269">
        <f t="shared" ca="1" si="10"/>
        <v>-0.21693510628905499</v>
      </c>
      <c r="E94" s="269">
        <f t="shared" ca="1" si="10"/>
        <v>0.14508432420003636</v>
      </c>
      <c r="F94" s="269">
        <f t="shared" ca="1" si="10"/>
        <v>5.7388788528599077E-2</v>
      </c>
      <c r="G94" s="269">
        <f t="shared" si="10"/>
        <v>-0.10619901764318829</v>
      </c>
      <c r="H94" s="269">
        <f t="shared" ca="1" si="10"/>
        <v>-9.0944932437674764E-2</v>
      </c>
    </row>
    <row r="95" spans="2:8">
      <c r="B95" s="78" t="s">
        <v>143</v>
      </c>
      <c r="C95" s="269">
        <f t="shared" ca="1" si="10"/>
        <v>-1.9507706579447004E-2</v>
      </c>
      <c r="D95" s="269">
        <f t="shared" ca="1" si="10"/>
        <v>-0.22711084962920636</v>
      </c>
      <c r="E95" s="269">
        <f t="shared" ca="1" si="10"/>
        <v>2.9623786357963589E-2</v>
      </c>
      <c r="F95" s="269">
        <f t="shared" ca="1" si="10"/>
        <v>-1.9931945862626033E-2</v>
      </c>
      <c r="G95" s="269">
        <f t="shared" si="10"/>
        <v>-0.16445706924259462</v>
      </c>
      <c r="H95" s="269">
        <f t="shared" ca="1" si="10"/>
        <v>-9.3650434015515871E-2</v>
      </c>
    </row>
    <row r="96" spans="2:8">
      <c r="B96" s="78" t="s">
        <v>144</v>
      </c>
      <c r="C96" s="269">
        <f t="shared" ca="1" si="10"/>
        <v>-3.9837782219400819E-2</v>
      </c>
      <c r="D96" s="269">
        <f t="shared" ca="1" si="10"/>
        <v>-0.23514274936367552</v>
      </c>
      <c r="E96" s="269">
        <f t="shared" ca="1" si="10"/>
        <v>5.4098246317413334E-3</v>
      </c>
      <c r="F96" s="269">
        <f t="shared" ca="1" si="10"/>
        <v>0.10786879797215465</v>
      </c>
      <c r="G96" s="269">
        <f t="shared" si="10"/>
        <v>8.4116581120674994E-2</v>
      </c>
      <c r="H96" s="269">
        <f t="shared" ca="1" si="10"/>
        <v>7.2434444643452611E-2</v>
      </c>
    </row>
    <row r="97" spans="2:8">
      <c r="B97" s="78" t="s">
        <v>145</v>
      </c>
      <c r="C97" s="269">
        <f t="shared" ca="1" si="10"/>
        <v>-1.8796160823412511E-2</v>
      </c>
      <c r="D97" s="269">
        <f t="shared" ca="1" si="10"/>
        <v>-0.22667483270796196</v>
      </c>
      <c r="E97" s="269">
        <f t="shared" ca="1" si="10"/>
        <v>4.4770326634668178E-2</v>
      </c>
      <c r="F97" s="269">
        <f t="shared" ca="1" si="10"/>
        <v>9.2970186367936414E-2</v>
      </c>
      <c r="G97" s="269">
        <f t="shared" si="10"/>
        <v>-0.17936247951319229</v>
      </c>
      <c r="H97" s="269">
        <f t="shared" ca="1" si="10"/>
        <v>-0.10987881442806946</v>
      </c>
    </row>
    <row r="98" spans="2:8">
      <c r="B98" s="78" t="s">
        <v>146</v>
      </c>
      <c r="C98" s="269">
        <f t="shared" ca="1" si="10"/>
        <v>8.3263559727853043E-3</v>
      </c>
      <c r="D98" s="269">
        <f t="shared" ca="1" si="10"/>
        <v>-0.22571908960271481</v>
      </c>
      <c r="E98" s="269">
        <f t="shared" ca="1" si="10"/>
        <v>1.5413474033570296E-2</v>
      </c>
      <c r="F98" s="269">
        <f t="shared" ca="1" si="10"/>
        <v>-4.2580387991079216E-2</v>
      </c>
      <c r="G98" s="269">
        <f t="shared" si="10"/>
        <v>-0.25258054975146382</v>
      </c>
      <c r="H98" s="269">
        <f t="shared" ca="1" si="10"/>
        <v>-0.18204934139949003</v>
      </c>
    </row>
    <row r="99" spans="2:8">
      <c r="B99" s="78" t="s">
        <v>147</v>
      </c>
      <c r="C99" s="269">
        <f t="shared" ca="1" si="10"/>
        <v>-4.5130972697947302E-2</v>
      </c>
      <c r="D99" s="269">
        <f t="shared" ca="1" si="10"/>
        <v>-0.22820745151173438</v>
      </c>
      <c r="E99" s="269">
        <f t="shared" ca="1" si="10"/>
        <v>5.5659344569658487E-2</v>
      </c>
      <c r="F99" s="269">
        <f t="shared" ca="1" si="10"/>
        <v>2.0506038960536488E-2</v>
      </c>
      <c r="G99" s="269">
        <f t="shared" si="10"/>
        <v>-0.39044302101717343</v>
      </c>
      <c r="H99" s="269">
        <f t="shared" ca="1" si="10"/>
        <v>-7.8738998521911796E-2</v>
      </c>
    </row>
    <row r="100" spans="2:8">
      <c r="B100" s="78" t="s">
        <v>148</v>
      </c>
      <c r="C100" s="269">
        <f t="shared" ca="1" si="10"/>
        <v>-4.6876846936410255E-2</v>
      </c>
      <c r="D100" s="269">
        <f t="shared" ca="1" si="10"/>
        <v>-0.24866965916001271</v>
      </c>
      <c r="E100" s="269">
        <f t="shared" ca="1" si="10"/>
        <v>9.5316883746853209E-2</v>
      </c>
      <c r="F100" s="269">
        <f t="shared" ca="1" si="10"/>
        <v>-3.8612735378599772E-2</v>
      </c>
      <c r="G100" s="269">
        <f t="shared" si="10"/>
        <v>-2.2922541703927268E-2</v>
      </c>
      <c r="H100" s="269">
        <f t="shared" ca="1" si="10"/>
        <v>-7.7660008667962521E-2</v>
      </c>
    </row>
    <row r="101" spans="2:8">
      <c r="B101" s="78" t="s">
        <v>149</v>
      </c>
      <c r="C101" s="269">
        <f t="shared" ca="1" si="10"/>
        <v>0.10988053521183638</v>
      </c>
      <c r="D101" s="269">
        <f t="shared" ca="1" si="10"/>
        <v>-0.2377270472441505</v>
      </c>
      <c r="E101" s="269">
        <f t="shared" ca="1" si="10"/>
        <v>8.8705594208151384E-2</v>
      </c>
      <c r="F101" s="269">
        <f t="shared" ca="1" si="10"/>
        <v>0.12304662750443063</v>
      </c>
      <c r="G101" s="269">
        <f t="shared" si="10"/>
        <v>0.21165630477130093</v>
      </c>
      <c r="H101" s="269">
        <f t="shared" ca="1" si="10"/>
        <v>3.2127433161577734E-2</v>
      </c>
    </row>
    <row r="102" spans="2:8">
      <c r="B102" s="78" t="s">
        <v>150</v>
      </c>
      <c r="C102" s="269">
        <f t="shared" ref="C102:H111" ca="1" si="11">C45/C16-1</f>
        <v>-4.309939770801674E-2</v>
      </c>
      <c r="D102" s="269">
        <f t="shared" ca="1" si="11"/>
        <v>-0.2535510219818996</v>
      </c>
      <c r="E102" s="269">
        <f t="shared" ca="1" si="11"/>
        <v>0.2445470015289295</v>
      </c>
      <c r="F102" s="269">
        <f t="shared" ca="1" si="11"/>
        <v>5.3135325261421729E-2</v>
      </c>
      <c r="G102" s="269">
        <f t="shared" si="11"/>
        <v>0.15149775578567182</v>
      </c>
      <c r="H102" s="269">
        <f t="shared" ca="1" si="11"/>
        <v>-2.7977549017867531E-2</v>
      </c>
    </row>
    <row r="103" spans="2:8">
      <c r="B103" s="78" t="s">
        <v>151</v>
      </c>
      <c r="C103" s="269">
        <f t="shared" ca="1" si="11"/>
        <v>-5.4954447461536882E-2</v>
      </c>
      <c r="D103" s="269">
        <f t="shared" ca="1" si="11"/>
        <v>-0.16524033248388115</v>
      </c>
      <c r="E103" s="269">
        <f t="shared" ca="1" si="11"/>
        <v>0.10038036622404611</v>
      </c>
      <c r="F103" s="269">
        <f t="shared" ca="1" si="11"/>
        <v>4.4146990370454997E-3</v>
      </c>
      <c r="G103" s="269">
        <f t="shared" si="11"/>
        <v>-0.3702470033324522</v>
      </c>
      <c r="H103" s="269">
        <f t="shared" ca="1" si="11"/>
        <v>-0.16460732340117334</v>
      </c>
    </row>
    <row r="104" spans="2:8">
      <c r="B104" s="78" t="s">
        <v>152</v>
      </c>
      <c r="C104" s="269">
        <f t="shared" ca="1" si="11"/>
        <v>-5.6396681418290018E-2</v>
      </c>
      <c r="D104" s="269">
        <f t="shared" ca="1" si="11"/>
        <v>-0.26043767952455465</v>
      </c>
      <c r="E104" s="269">
        <f t="shared" ca="1" si="11"/>
        <v>3.454508764255082E-2</v>
      </c>
      <c r="F104" s="269">
        <f t="shared" ca="1" si="11"/>
        <v>0.10632004340839241</v>
      </c>
      <c r="G104" s="269">
        <f t="shared" si="11"/>
        <v>-5.7713901772911136E-3</v>
      </c>
      <c r="H104" s="269">
        <f t="shared" ca="1" si="11"/>
        <v>-0.11165227914796794</v>
      </c>
    </row>
    <row r="105" spans="2:8">
      <c r="B105" s="78" t="s">
        <v>153</v>
      </c>
      <c r="C105" s="269">
        <f t="shared" ca="1" si="11"/>
        <v>-3.808074544570883E-3</v>
      </c>
      <c r="D105" s="269">
        <f t="shared" ca="1" si="11"/>
        <v>-0.16308272056151174</v>
      </c>
      <c r="E105" s="269">
        <f t="shared" ca="1" si="11"/>
        <v>4.3939715686903025E-2</v>
      </c>
      <c r="F105" s="269">
        <f t="shared" ca="1" si="11"/>
        <v>2.7600171964712095E-2</v>
      </c>
      <c r="G105" s="269">
        <f t="shared" si="11"/>
        <v>0.79293782210877151</v>
      </c>
      <c r="H105" s="269">
        <f t="shared" ca="1" si="11"/>
        <v>0.20780527110039748</v>
      </c>
    </row>
    <row r="106" spans="2:8">
      <c r="B106" s="78" t="s">
        <v>154</v>
      </c>
      <c r="C106" s="269">
        <f t="shared" ca="1" si="11"/>
        <v>-4.3641091475462579E-2</v>
      </c>
      <c r="D106" s="269">
        <f t="shared" ca="1" si="11"/>
        <v>-0.24410139188552582</v>
      </c>
      <c r="E106" s="269">
        <f t="shared" ca="1" si="11"/>
        <v>-1.3750162561968704E-2</v>
      </c>
      <c r="F106" s="269">
        <f t="shared" ca="1" si="11"/>
        <v>1.2014150538568025E-2</v>
      </c>
      <c r="G106" s="269">
        <f t="shared" si="11"/>
        <v>-3.9291985723582168E-2</v>
      </c>
      <c r="H106" s="269">
        <f t="shared" ca="1" si="11"/>
        <v>-0.14858301084534931</v>
      </c>
    </row>
    <row r="107" spans="2:8">
      <c r="B107" s="78" t="s">
        <v>155</v>
      </c>
      <c r="C107" s="269">
        <f t="shared" ca="1" si="11"/>
        <v>-6.1998829798017963E-2</v>
      </c>
      <c r="D107" s="269">
        <f t="shared" ca="1" si="11"/>
        <v>-0.23398816074769779</v>
      </c>
      <c r="E107" s="269">
        <f t="shared" ca="1" si="11"/>
        <v>4.9036700180809412E-2</v>
      </c>
      <c r="F107" s="269">
        <f t="shared" ca="1" si="11"/>
        <v>-2.6148529172780655E-2</v>
      </c>
      <c r="G107" s="269">
        <f t="shared" si="11"/>
        <v>7.9430795919055441E-3</v>
      </c>
      <c r="H107" s="269">
        <f t="shared" ca="1" si="11"/>
        <v>-0.10917924050615702</v>
      </c>
    </row>
    <row r="108" spans="2:8">
      <c r="B108" s="78" t="s">
        <v>156</v>
      </c>
      <c r="C108" s="269">
        <f t="shared" ca="1" si="11"/>
        <v>-4.62927289877898E-2</v>
      </c>
      <c r="D108" s="269">
        <f t="shared" ca="1" si="11"/>
        <v>-0.23418518665892774</v>
      </c>
      <c r="E108" s="269">
        <f t="shared" ca="1" si="11"/>
        <v>0.11705039076320944</v>
      </c>
      <c r="F108" s="269">
        <f t="shared" ca="1" si="11"/>
        <v>-4.247883653147666E-2</v>
      </c>
      <c r="G108" s="269">
        <f t="shared" si="11"/>
        <v>-0.27919333634547161</v>
      </c>
      <c r="H108" s="269">
        <f t="shared" ca="1" si="11"/>
        <v>-0.16389973386229573</v>
      </c>
    </row>
    <row r="109" spans="2:8">
      <c r="B109" s="78" t="s">
        <v>157</v>
      </c>
      <c r="C109" s="269">
        <f t="shared" ca="1" si="11"/>
        <v>7.7031278115247126E-3</v>
      </c>
      <c r="D109" s="269">
        <f t="shared" ca="1" si="11"/>
        <v>-0.18811983144443112</v>
      </c>
      <c r="E109" s="269">
        <f t="shared" ca="1" si="11"/>
        <v>-4.8559410957756732E-2</v>
      </c>
      <c r="F109" s="269">
        <f t="shared" ca="1" si="11"/>
        <v>-0.10281548349639569</v>
      </c>
      <c r="G109" s="269">
        <f t="shared" si="11"/>
        <v>-0.60977438931549111</v>
      </c>
      <c r="H109" s="269">
        <f t="shared" ca="1" si="11"/>
        <v>-0.55074872505891836</v>
      </c>
    </row>
    <row r="110" spans="2:8">
      <c r="B110" s="78" t="s">
        <v>158</v>
      </c>
      <c r="C110" s="269">
        <f t="shared" ca="1" si="11"/>
        <v>-5.3834839043010785E-2</v>
      </c>
      <c r="D110" s="269">
        <f t="shared" ca="1" si="11"/>
        <v>-0.25918165646160296</v>
      </c>
      <c r="E110" s="269">
        <f t="shared" ca="1" si="11"/>
        <v>2.5191632950592346E-2</v>
      </c>
      <c r="F110" s="269">
        <f t="shared" ca="1" si="11"/>
        <v>3.3722886247706807E-2</v>
      </c>
      <c r="G110" s="269">
        <f t="shared" si="11"/>
        <v>-0.18469374473442834</v>
      </c>
      <c r="H110" s="269">
        <f t="shared" ca="1" si="11"/>
        <v>-0.12756996748553651</v>
      </c>
    </row>
    <row r="111" spans="2:8">
      <c r="B111" s="78" t="s">
        <v>159</v>
      </c>
      <c r="C111" s="269">
        <f t="shared" ca="1" si="11"/>
        <v>0.10700179453515779</v>
      </c>
      <c r="D111" s="269">
        <f t="shared" ca="1" si="11"/>
        <v>-9.5424753490223058E-2</v>
      </c>
      <c r="E111" s="269">
        <f t="shared" ca="1" si="11"/>
        <v>6.8323867785108572E-2</v>
      </c>
      <c r="F111" s="269">
        <f t="shared" ca="1" si="11"/>
        <v>4.3668915215536286E-2</v>
      </c>
      <c r="G111" s="269">
        <f t="shared" si="11"/>
        <v>-0.36902923214108874</v>
      </c>
      <c r="H111" s="269">
        <f t="shared" ca="1" si="11"/>
        <v>-7.3492999998149622E-2</v>
      </c>
    </row>
    <row r="112" spans="2:8">
      <c r="B112" s="78" t="s">
        <v>160</v>
      </c>
      <c r="C112" s="269">
        <f t="shared" ref="C112:H115" ca="1" si="12">C55/C26-1</f>
        <v>-3.7178230345360164E-2</v>
      </c>
      <c r="D112" s="269">
        <f t="shared" ca="1" si="12"/>
        <v>-0.24010729358838989</v>
      </c>
      <c r="E112" s="269">
        <f t="shared" ca="1" si="12"/>
        <v>8.3487594214764593E-2</v>
      </c>
      <c r="F112" s="269">
        <f t="shared" ca="1" si="12"/>
        <v>1.0838649347938656E-2</v>
      </c>
      <c r="G112" s="269">
        <f t="shared" si="12"/>
        <v>-0.50759257474915098</v>
      </c>
      <c r="H112" s="269">
        <f t="shared" ca="1" si="12"/>
        <v>-0.21772416109288184</v>
      </c>
    </row>
    <row r="113" spans="2:8">
      <c r="B113" s="78" t="s">
        <v>161</v>
      </c>
      <c r="C113" s="269">
        <f t="shared" ca="1" si="12"/>
        <v>1.1611316705411712E-2</v>
      </c>
      <c r="D113" s="269">
        <f t="shared" ca="1" si="12"/>
        <v>-0.25444494858010136</v>
      </c>
      <c r="E113" s="269">
        <f t="shared" ca="1" si="12"/>
        <v>6.7464751790948796E-3</v>
      </c>
      <c r="F113" s="269">
        <f t="shared" ca="1" si="12"/>
        <v>4.4574254357208742E-2</v>
      </c>
      <c r="G113" s="269">
        <f t="shared" si="12"/>
        <v>-9.5308713105468512E-2</v>
      </c>
      <c r="H113" s="269">
        <f t="shared" ca="1" si="12"/>
        <v>-0.11807719356378021</v>
      </c>
    </row>
    <row r="114" spans="2:8">
      <c r="B114" s="190" t="s">
        <v>162</v>
      </c>
      <c r="C114" s="270">
        <f t="shared" ca="1" si="12"/>
        <v>3.5355152725895511E-3</v>
      </c>
      <c r="D114" s="270">
        <f t="shared" ca="1" si="12"/>
        <v>-0.21495718558573118</v>
      </c>
      <c r="E114" s="270">
        <f t="shared" ca="1" si="12"/>
        <v>3.5259606511967689E-2</v>
      </c>
      <c r="F114" s="270">
        <f t="shared" ca="1" si="12"/>
        <v>-7.7418365760433594E-2</v>
      </c>
      <c r="G114" s="270">
        <f t="shared" si="12"/>
        <v>-7.628777918338181E-2</v>
      </c>
      <c r="H114" s="270">
        <f t="shared" ca="1" si="12"/>
        <v>-0.11350479460656349</v>
      </c>
    </row>
    <row r="115" spans="2:8">
      <c r="B115" s="186" t="s">
        <v>80</v>
      </c>
      <c r="C115" s="267">
        <f t="shared" ca="1" si="12"/>
        <v>-1.4507266921735651E-2</v>
      </c>
      <c r="D115" s="267">
        <f t="shared" ca="1" si="12"/>
        <v>-0.18535784216154194</v>
      </c>
      <c r="E115" s="267">
        <f t="shared" ca="1" si="12"/>
        <v>9.0043534938337944E-2</v>
      </c>
      <c r="F115" s="267">
        <f t="shared" ca="1" si="12"/>
        <v>4.6076810475426555E-2</v>
      </c>
      <c r="G115" s="267">
        <f t="shared" si="12"/>
        <v>-0.18004500869420514</v>
      </c>
      <c r="H115" s="267">
        <f t="shared" ca="1" si="12"/>
        <v>-0.13040984960802371</v>
      </c>
    </row>
  </sheetData>
  <phoneticPr fontId="2" type="noConversion"/>
  <pageMargins left="0.75" right="0.75" top="1" bottom="1" header="0.5" footer="0.5"/>
  <pageSetup scale="83" orientation="landscape" r:id="rId1"/>
  <headerFooter alignWithMargins="0">
    <oddFooter>&amp;C&amp;A&amp;R&amp;P of &amp;N</oddFooter>
  </headerFooter>
  <rowBreaks count="3" manualBreakCount="3">
    <brk id="30" max="16383" man="1"/>
    <brk id="59" max="16383" man="1"/>
    <brk id="8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 transitionEntry="1" codeName="Sheet49">
    <tabColor theme="4" tint="0.39997558519241921"/>
  </sheetPr>
  <dimension ref="A1:X11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X55" sqref="X55"/>
    </sheetView>
  </sheetViews>
  <sheetFormatPr defaultColWidth="14.28515625" defaultRowHeight="15"/>
  <cols>
    <col min="1" max="1" width="12.85546875" style="338" customWidth="1"/>
    <col min="2" max="2" width="17.7109375" style="338" bestFit="1" customWidth="1"/>
    <col min="3" max="4" width="14.42578125" style="338" bestFit="1" customWidth="1"/>
    <col min="5" max="5" width="10.85546875" style="338" hidden="1" customWidth="1"/>
    <col min="6" max="6" width="16.140625" style="338" bestFit="1" customWidth="1"/>
    <col min="7" max="7" width="6.42578125" style="338" hidden="1" customWidth="1"/>
    <col min="8" max="9" width="16.85546875" style="338" bestFit="1" customWidth="1"/>
    <col min="10" max="11" width="16.28515625" style="338" bestFit="1" customWidth="1"/>
    <col min="12" max="12" width="17.7109375" style="338" bestFit="1" customWidth="1"/>
    <col min="13" max="13" width="14.42578125" style="343" bestFit="1" customWidth="1"/>
    <col min="14" max="14" width="19" style="338" customWidth="1"/>
    <col min="15" max="15" width="20.85546875" style="338" bestFit="1" customWidth="1"/>
    <col min="16" max="16" width="17.7109375" style="338" bestFit="1" customWidth="1"/>
    <col min="17" max="17" width="16.28515625" style="338" bestFit="1" customWidth="1"/>
    <col min="18" max="18" width="11" style="338" hidden="1" customWidth="1"/>
    <col min="19" max="19" width="20.85546875" style="338" bestFit="1" customWidth="1"/>
    <col min="20" max="20" width="19" style="338" bestFit="1" customWidth="1"/>
    <col min="21" max="21" width="18.28515625" style="338" bestFit="1" customWidth="1"/>
    <col min="22" max="22" width="15" style="338" bestFit="1" customWidth="1"/>
    <col min="23" max="23" width="10.42578125" style="338" hidden="1" customWidth="1"/>
    <col min="24" max="24" width="22.28515625" style="338" bestFit="1" customWidth="1"/>
    <col min="25" max="16384" width="14.28515625" style="338"/>
  </cols>
  <sheetData>
    <row r="1" spans="1:24" ht="15.75">
      <c r="A1" s="335" t="s">
        <v>927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7"/>
      <c r="N1" s="335" t="str">
        <f>A1</f>
        <v>2025 MINERAL ASSESSED VALUATION</v>
      </c>
      <c r="O1" s="336"/>
    </row>
    <row r="2" spans="1:24" ht="15.75">
      <c r="A2" s="339" t="s">
        <v>928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7"/>
      <c r="N2" s="335" t="str">
        <f>A2</f>
        <v xml:space="preserve"> (BASED ON 2024 PRODUCTION)</v>
      </c>
      <c r="O2" s="336"/>
    </row>
    <row r="3" spans="1:24" s="341" customFormat="1" ht="31.5">
      <c r="A3" s="340"/>
      <c r="B3" s="345" t="s">
        <v>344</v>
      </c>
      <c r="C3" s="345" t="s">
        <v>345</v>
      </c>
      <c r="D3" s="345" t="s">
        <v>346</v>
      </c>
      <c r="E3" s="345" t="s">
        <v>347</v>
      </c>
      <c r="F3" s="345" t="s">
        <v>658</v>
      </c>
      <c r="G3" s="345" t="s">
        <v>381</v>
      </c>
      <c r="H3" s="345" t="s">
        <v>348</v>
      </c>
      <c r="I3" s="345" t="s">
        <v>349</v>
      </c>
      <c r="J3" s="345" t="s">
        <v>621</v>
      </c>
      <c r="K3" s="345" t="s">
        <v>350</v>
      </c>
      <c r="L3" s="345" t="s">
        <v>351</v>
      </c>
      <c r="M3" s="345" t="s">
        <v>352</v>
      </c>
      <c r="N3" s="345" t="s">
        <v>341</v>
      </c>
      <c r="O3" s="345" t="s">
        <v>340</v>
      </c>
      <c r="P3" s="345" t="s">
        <v>353</v>
      </c>
      <c r="Q3" s="345" t="s">
        <v>354</v>
      </c>
      <c r="R3" s="345" t="s">
        <v>355</v>
      </c>
      <c r="S3" s="345" t="s">
        <v>356</v>
      </c>
      <c r="T3" s="345" t="s">
        <v>342</v>
      </c>
      <c r="U3" s="345" t="s">
        <v>357</v>
      </c>
      <c r="V3" s="345" t="s">
        <v>358</v>
      </c>
      <c r="W3" s="346" t="s">
        <v>362</v>
      </c>
      <c r="X3" s="347" t="s">
        <v>359</v>
      </c>
    </row>
    <row r="4" spans="1:24" ht="18.75" customHeight="1">
      <c r="A4" s="336" t="s">
        <v>140</v>
      </c>
      <c r="B4" s="443"/>
      <c r="C4" s="443"/>
      <c r="D4" s="443"/>
      <c r="E4" s="443"/>
      <c r="F4" s="444"/>
      <c r="G4" s="444"/>
      <c r="H4" s="444">
        <v>25496</v>
      </c>
      <c r="I4" s="443">
        <v>4754276</v>
      </c>
      <c r="J4" s="443"/>
      <c r="K4" s="443"/>
      <c r="L4" s="443">
        <v>14408595</v>
      </c>
      <c r="M4" s="443">
        <v>24300</v>
      </c>
      <c r="N4" s="443"/>
      <c r="O4" s="443">
        <v>3623365</v>
      </c>
      <c r="P4" s="443">
        <v>116974</v>
      </c>
      <c r="Q4" s="443">
        <v>745008</v>
      </c>
      <c r="R4" s="443"/>
      <c r="S4" s="443"/>
      <c r="T4" s="443"/>
      <c r="U4" s="443"/>
      <c r="V4" s="443"/>
      <c r="W4" s="443"/>
      <c r="X4" s="338">
        <f t="shared" ref="X4:X26" si="0">SUM(B4:V4)</f>
        <v>23698014</v>
      </c>
    </row>
    <row r="5" spans="1:24" ht="18.75" customHeight="1">
      <c r="A5" s="336" t="s">
        <v>141</v>
      </c>
      <c r="B5" s="443">
        <v>26588224</v>
      </c>
      <c r="C5" s="443"/>
      <c r="D5" s="443"/>
      <c r="E5" s="443"/>
      <c r="F5" s="444"/>
      <c r="G5" s="444"/>
      <c r="H5" s="444"/>
      <c r="I5" s="443">
        <v>749671</v>
      </c>
      <c r="J5" s="443"/>
      <c r="K5" s="443"/>
      <c r="L5" s="443"/>
      <c r="M5" s="443"/>
      <c r="N5" s="443">
        <v>1361824</v>
      </c>
      <c r="O5" s="443">
        <v>67976135</v>
      </c>
      <c r="P5" s="443">
        <v>366688</v>
      </c>
      <c r="Q5" s="443"/>
      <c r="R5" s="443"/>
      <c r="S5" s="443"/>
      <c r="T5" s="443"/>
      <c r="U5" s="443"/>
      <c r="V5" s="443"/>
      <c r="W5" s="443"/>
      <c r="X5" s="338">
        <f t="shared" si="0"/>
        <v>97042542</v>
      </c>
    </row>
    <row r="6" spans="1:24" ht="18.75" customHeight="1">
      <c r="A6" s="336" t="s">
        <v>142</v>
      </c>
      <c r="B6" s="443"/>
      <c r="C6" s="443"/>
      <c r="D6" s="443"/>
      <c r="E6" s="443"/>
      <c r="F6" s="444"/>
      <c r="G6" s="444"/>
      <c r="H6" s="444"/>
      <c r="I6" s="443"/>
      <c r="J6" s="443"/>
      <c r="K6" s="443"/>
      <c r="L6" s="443"/>
      <c r="M6" s="443"/>
      <c r="N6" s="443">
        <v>314569513</v>
      </c>
      <c r="O6" s="443">
        <v>1599146451</v>
      </c>
      <c r="P6" s="443">
        <v>3781240</v>
      </c>
      <c r="Q6" s="443"/>
      <c r="R6" s="443"/>
      <c r="S6" s="443">
        <v>1880189774</v>
      </c>
      <c r="T6" s="443"/>
      <c r="U6" s="443"/>
      <c r="V6" s="443">
        <v>32914</v>
      </c>
      <c r="W6" s="443"/>
      <c r="X6" s="338">
        <f t="shared" si="0"/>
        <v>3797719892</v>
      </c>
    </row>
    <row r="7" spans="1:24" ht="18.75" customHeight="1">
      <c r="A7" s="336" t="s">
        <v>143</v>
      </c>
      <c r="B7" s="443"/>
      <c r="C7" s="443"/>
      <c r="D7" s="443">
        <v>0</v>
      </c>
      <c r="E7" s="443"/>
      <c r="F7" s="444"/>
      <c r="G7" s="444"/>
      <c r="H7" s="444"/>
      <c r="I7" s="443"/>
      <c r="J7" s="443"/>
      <c r="K7" s="443"/>
      <c r="L7" s="443"/>
      <c r="M7" s="443">
        <v>64020</v>
      </c>
      <c r="N7" s="443">
        <v>84797911</v>
      </c>
      <c r="O7" s="443">
        <v>83385293</v>
      </c>
      <c r="P7" s="443">
        <v>1582230</v>
      </c>
      <c r="Q7" s="443"/>
      <c r="R7" s="443"/>
      <c r="S7" s="443"/>
      <c r="T7" s="443"/>
      <c r="U7" s="443"/>
      <c r="V7" s="443"/>
      <c r="W7" s="443"/>
      <c r="X7" s="338">
        <f t="shared" si="0"/>
        <v>169829454</v>
      </c>
    </row>
    <row r="8" spans="1:24" ht="18.75" customHeight="1">
      <c r="A8" s="336" t="s">
        <v>144</v>
      </c>
      <c r="B8" s="443"/>
      <c r="C8" s="443"/>
      <c r="D8" s="443">
        <v>0</v>
      </c>
      <c r="E8" s="443"/>
      <c r="F8" s="444"/>
      <c r="G8" s="444"/>
      <c r="H8" s="444"/>
      <c r="I8" s="443"/>
      <c r="J8" s="443"/>
      <c r="K8" s="443">
        <v>1366753</v>
      </c>
      <c r="L8" s="443"/>
      <c r="M8" s="443"/>
      <c r="N8" s="443">
        <v>262597751</v>
      </c>
      <c r="O8" s="445">
        <v>2846667470</v>
      </c>
      <c r="P8" s="443">
        <v>2440457</v>
      </c>
      <c r="Q8" s="443"/>
      <c r="R8" s="443"/>
      <c r="S8" s="443">
        <v>0</v>
      </c>
      <c r="T8" s="443"/>
      <c r="U8" s="443"/>
      <c r="V8" s="443">
        <v>581933</v>
      </c>
      <c r="W8" s="443"/>
      <c r="X8" s="338">
        <f t="shared" si="0"/>
        <v>3113654364</v>
      </c>
    </row>
    <row r="9" spans="1:24" ht="18.75" customHeight="1">
      <c r="A9" s="336" t="s">
        <v>145</v>
      </c>
      <c r="B9" s="443">
        <v>26315653</v>
      </c>
      <c r="C9" s="443"/>
      <c r="D9" s="443"/>
      <c r="E9" s="443"/>
      <c r="F9" s="444"/>
      <c r="G9" s="444"/>
      <c r="H9" s="444">
        <v>0</v>
      </c>
      <c r="I9" s="443"/>
      <c r="J9" s="443">
        <v>0</v>
      </c>
      <c r="K9" s="443"/>
      <c r="L9" s="443">
        <v>0</v>
      </c>
      <c r="M9" s="443"/>
      <c r="N9" s="443">
        <v>29300</v>
      </c>
      <c r="O9" s="443">
        <v>51133194</v>
      </c>
      <c r="P9" s="443">
        <v>3167861</v>
      </c>
      <c r="Q9" s="443"/>
      <c r="R9" s="443"/>
      <c r="S9" s="443"/>
      <c r="T9" s="443"/>
      <c r="U9" s="443"/>
      <c r="V9" s="443">
        <v>0</v>
      </c>
      <c r="W9" s="443"/>
      <c r="X9" s="338">
        <f t="shared" si="0"/>
        <v>80646008</v>
      </c>
    </row>
    <row r="10" spans="1:24" ht="18.75" customHeight="1">
      <c r="A10" s="336" t="s">
        <v>146</v>
      </c>
      <c r="B10" s="443"/>
      <c r="C10" s="443"/>
      <c r="D10" s="443"/>
      <c r="E10" s="443"/>
      <c r="F10" s="444"/>
      <c r="G10" s="444"/>
      <c r="H10" s="444"/>
      <c r="I10" s="443"/>
      <c r="J10" s="443">
        <v>5269</v>
      </c>
      <c r="K10" s="443"/>
      <c r="L10" s="443"/>
      <c r="M10" s="443"/>
      <c r="N10" s="443">
        <v>47922237</v>
      </c>
      <c r="O10" s="443">
        <v>149712951</v>
      </c>
      <c r="P10" s="443">
        <v>1673612</v>
      </c>
      <c r="Q10" s="443"/>
      <c r="R10" s="443"/>
      <c r="S10" s="443"/>
      <c r="T10" s="443"/>
      <c r="U10" s="443"/>
      <c r="V10" s="443"/>
      <c r="W10" s="443"/>
      <c r="X10" s="338">
        <f t="shared" si="0"/>
        <v>199314069</v>
      </c>
    </row>
    <row r="11" spans="1:24" ht="18.75" customHeight="1">
      <c r="A11" s="336" t="s">
        <v>147</v>
      </c>
      <c r="B11" s="443"/>
      <c r="C11" s="443"/>
      <c r="D11" s="443"/>
      <c r="E11" s="443"/>
      <c r="F11" s="444">
        <v>1256325</v>
      </c>
      <c r="G11" s="444"/>
      <c r="H11" s="444">
        <v>0</v>
      </c>
      <c r="I11" s="443"/>
      <c r="J11" s="443"/>
      <c r="K11" s="443"/>
      <c r="L11" s="443"/>
      <c r="M11" s="443"/>
      <c r="N11" s="443"/>
      <c r="O11" s="443">
        <v>837553</v>
      </c>
      <c r="P11" s="443">
        <v>87916</v>
      </c>
      <c r="Q11" s="443"/>
      <c r="R11" s="443"/>
      <c r="S11" s="443"/>
      <c r="T11" s="443"/>
      <c r="U11" s="443"/>
      <c r="V11" s="443"/>
      <c r="W11" s="443"/>
      <c r="X11" s="338">
        <f t="shared" si="0"/>
        <v>2181794</v>
      </c>
    </row>
    <row r="12" spans="1:24" ht="18.75" customHeight="1">
      <c r="A12" s="336" t="s">
        <v>148</v>
      </c>
      <c r="B12" s="443">
        <v>4143027</v>
      </c>
      <c r="C12" s="443"/>
      <c r="D12" s="443"/>
      <c r="E12" s="443"/>
      <c r="F12" s="444"/>
      <c r="G12" s="444"/>
      <c r="H12" s="444"/>
      <c r="I12" s="443"/>
      <c r="J12" s="443"/>
      <c r="K12" s="443"/>
      <c r="L12" s="443"/>
      <c r="M12" s="443"/>
      <c r="N12" s="443">
        <v>0</v>
      </c>
      <c r="O12" s="443">
        <v>95045393</v>
      </c>
      <c r="P12" s="443">
        <v>134685</v>
      </c>
      <c r="Q12" s="443"/>
      <c r="R12" s="443"/>
      <c r="S12" s="443"/>
      <c r="T12" s="443"/>
      <c r="U12" s="443"/>
      <c r="V12" s="443"/>
      <c r="W12" s="443"/>
      <c r="X12" s="338">
        <f t="shared" si="0"/>
        <v>99323105</v>
      </c>
    </row>
    <row r="13" spans="1:24" ht="18.75" customHeight="1">
      <c r="A13" s="336" t="s">
        <v>149</v>
      </c>
      <c r="B13" s="443">
        <v>2896275</v>
      </c>
      <c r="C13" s="443"/>
      <c r="D13" s="443">
        <v>0</v>
      </c>
      <c r="E13" s="443"/>
      <c r="F13" s="444">
        <v>0</v>
      </c>
      <c r="G13" s="444"/>
      <c r="H13" s="444"/>
      <c r="I13" s="443"/>
      <c r="J13" s="443"/>
      <c r="K13" s="443"/>
      <c r="L13" s="443"/>
      <c r="M13" s="443"/>
      <c r="N13" s="443">
        <v>47646746</v>
      </c>
      <c r="O13" s="443">
        <v>160542988</v>
      </c>
      <c r="P13" s="443">
        <v>420952</v>
      </c>
      <c r="Q13" s="443"/>
      <c r="R13" s="443"/>
      <c r="S13" s="443"/>
      <c r="T13" s="443"/>
      <c r="U13" s="443"/>
      <c r="V13" s="443">
        <v>1352596</v>
      </c>
      <c r="W13" s="443"/>
      <c r="X13" s="338">
        <f t="shared" si="0"/>
        <v>212859557</v>
      </c>
    </row>
    <row r="14" spans="1:24" ht="18.75" customHeight="1">
      <c r="A14" s="336" t="s">
        <v>150</v>
      </c>
      <c r="B14" s="443"/>
      <c r="C14" s="443"/>
      <c r="D14" s="443"/>
      <c r="E14" s="443"/>
      <c r="F14" s="444"/>
      <c r="G14" s="444"/>
      <c r="H14" s="444">
        <v>5415958</v>
      </c>
      <c r="I14" s="444"/>
      <c r="J14" s="443"/>
      <c r="K14" s="443"/>
      <c r="L14" s="443"/>
      <c r="M14" s="443"/>
      <c r="N14" s="443">
        <v>35570592</v>
      </c>
      <c r="O14" s="443">
        <v>785767272</v>
      </c>
      <c r="P14" s="443">
        <v>5438637</v>
      </c>
      <c r="Q14" s="443"/>
      <c r="R14" s="443"/>
      <c r="S14" s="443"/>
      <c r="T14" s="443"/>
      <c r="U14" s="443"/>
      <c r="V14" s="443"/>
      <c r="W14" s="443"/>
      <c r="X14" s="338">
        <f t="shared" si="0"/>
        <v>832192459</v>
      </c>
    </row>
    <row r="15" spans="1:24" ht="18.75" customHeight="1">
      <c r="A15" s="336" t="s">
        <v>151</v>
      </c>
      <c r="B15" s="443"/>
      <c r="C15" s="443"/>
      <c r="D15" s="443">
        <v>307248</v>
      </c>
      <c r="E15" s="443"/>
      <c r="F15" s="444"/>
      <c r="G15" s="444"/>
      <c r="H15" s="444"/>
      <c r="I15" s="443"/>
      <c r="J15" s="443"/>
      <c r="K15" s="443"/>
      <c r="L15" s="443"/>
      <c r="M15" s="443"/>
      <c r="N15" s="443">
        <v>58593693</v>
      </c>
      <c r="O15" s="443">
        <v>9506686</v>
      </c>
      <c r="P15" s="443">
        <v>1642792</v>
      </c>
      <c r="Q15" s="443"/>
      <c r="R15" s="443"/>
      <c r="S15" s="443">
        <v>99819973</v>
      </c>
      <c r="T15" s="443"/>
      <c r="U15" s="443"/>
      <c r="V15" s="443"/>
      <c r="W15" s="443"/>
      <c r="X15" s="338">
        <f t="shared" si="0"/>
        <v>169870392</v>
      </c>
    </row>
    <row r="16" spans="1:24" ht="18.75" customHeight="1">
      <c r="A16" s="336" t="s">
        <v>152</v>
      </c>
      <c r="B16" s="443">
        <v>5701559</v>
      </c>
      <c r="C16" s="443"/>
      <c r="D16" s="443"/>
      <c r="E16" s="443"/>
      <c r="F16" s="444"/>
      <c r="G16" s="444"/>
      <c r="H16" s="444"/>
      <c r="I16" s="443"/>
      <c r="J16" s="450"/>
      <c r="K16" s="443"/>
      <c r="L16" s="443"/>
      <c r="M16" s="443"/>
      <c r="N16" s="443">
        <v>12074458</v>
      </c>
      <c r="O16" s="443">
        <v>274131198</v>
      </c>
      <c r="P16" s="443">
        <v>3454845</v>
      </c>
      <c r="Q16" s="443"/>
      <c r="R16" s="443"/>
      <c r="S16" s="443"/>
      <c r="T16" s="443"/>
      <c r="U16" s="443"/>
      <c r="V16" s="443"/>
      <c r="W16" s="443"/>
      <c r="X16" s="338">
        <f t="shared" si="0"/>
        <v>295362060</v>
      </c>
    </row>
    <row r="17" spans="1:24" ht="18.75" customHeight="1">
      <c r="A17" s="336" t="s">
        <v>153</v>
      </c>
      <c r="B17" s="443"/>
      <c r="C17" s="443"/>
      <c r="D17" s="443"/>
      <c r="E17" s="443"/>
      <c r="F17" s="444"/>
      <c r="G17" s="444"/>
      <c r="H17" s="444"/>
      <c r="I17" s="443"/>
      <c r="J17" s="443"/>
      <c r="K17" s="443"/>
      <c r="L17" s="443"/>
      <c r="M17" s="443"/>
      <c r="N17" s="443">
        <v>3960059</v>
      </c>
      <c r="O17" s="443">
        <v>77081304</v>
      </c>
      <c r="P17" s="443">
        <v>64460</v>
      </c>
      <c r="Q17" s="443"/>
      <c r="R17" s="443"/>
      <c r="S17" s="443"/>
      <c r="T17" s="443"/>
      <c r="U17" s="443"/>
      <c r="V17" s="443"/>
      <c r="W17" s="443"/>
      <c r="X17" s="338">
        <f t="shared" si="0"/>
        <v>81105823</v>
      </c>
    </row>
    <row r="18" spans="1:24" ht="18.75" customHeight="1">
      <c r="A18" s="336" t="s">
        <v>154</v>
      </c>
      <c r="B18" s="443"/>
      <c r="C18" s="443"/>
      <c r="D18" s="443"/>
      <c r="E18" s="443"/>
      <c r="F18" s="444"/>
      <c r="G18" s="444"/>
      <c r="H18" s="444"/>
      <c r="I18" s="443">
        <v>327170</v>
      </c>
      <c r="J18" s="443"/>
      <c r="K18" s="443"/>
      <c r="L18" s="443"/>
      <c r="M18" s="443"/>
      <c r="N18" s="443">
        <v>5524398</v>
      </c>
      <c r="O18" s="443">
        <v>254694257</v>
      </c>
      <c r="P18" s="443">
        <v>1170674</v>
      </c>
      <c r="Q18" s="443"/>
      <c r="R18" s="443"/>
      <c r="S18" s="443"/>
      <c r="T18" s="443"/>
      <c r="U18" s="443"/>
      <c r="V18" s="443"/>
      <c r="W18" s="443"/>
      <c r="X18" s="338">
        <f t="shared" si="0"/>
        <v>261716499</v>
      </c>
    </row>
    <row r="19" spans="1:24" ht="18.75" customHeight="1">
      <c r="A19" s="336" t="s">
        <v>155</v>
      </c>
      <c r="B19" s="443"/>
      <c r="C19" s="443"/>
      <c r="D19" s="443"/>
      <c r="E19" s="443"/>
      <c r="F19" s="444"/>
      <c r="G19" s="444"/>
      <c r="H19" s="444"/>
      <c r="I19" s="443"/>
      <c r="J19" s="443"/>
      <c r="K19" s="443"/>
      <c r="L19" s="443">
        <v>0</v>
      </c>
      <c r="M19" s="443">
        <v>0</v>
      </c>
      <c r="N19" s="443">
        <v>0</v>
      </c>
      <c r="O19" s="443">
        <v>0</v>
      </c>
      <c r="P19" s="443">
        <v>3228228</v>
      </c>
      <c r="Q19" s="443"/>
      <c r="R19" s="443"/>
      <c r="S19" s="443"/>
      <c r="T19" s="443"/>
      <c r="U19" s="443"/>
      <c r="V19" s="443"/>
      <c r="W19" s="443"/>
      <c r="X19" s="338">
        <f t="shared" si="0"/>
        <v>3228228</v>
      </c>
    </row>
    <row r="20" spans="1:24" ht="18.75" customHeight="1">
      <c r="A20" s="336" t="s">
        <v>156</v>
      </c>
      <c r="B20" s="443"/>
      <c r="C20" s="443"/>
      <c r="D20" s="443"/>
      <c r="E20" s="443"/>
      <c r="F20" s="444"/>
      <c r="G20" s="444"/>
      <c r="H20" s="444"/>
      <c r="I20" s="443"/>
      <c r="J20" s="443"/>
      <c r="K20" s="443"/>
      <c r="L20" s="443"/>
      <c r="M20" s="443"/>
      <c r="N20" s="443"/>
      <c r="O20" s="443">
        <v>916604</v>
      </c>
      <c r="P20" s="443">
        <v>779240</v>
      </c>
      <c r="Q20" s="443"/>
      <c r="R20" s="443"/>
      <c r="S20" s="443"/>
      <c r="T20" s="443"/>
      <c r="U20" s="443"/>
      <c r="V20" s="443"/>
      <c r="W20" s="443"/>
      <c r="X20" s="338">
        <f t="shared" si="0"/>
        <v>1695844</v>
      </c>
    </row>
    <row r="21" spans="1:24" ht="18.75" customHeight="1">
      <c r="A21" s="336" t="s">
        <v>157</v>
      </c>
      <c r="B21" s="443"/>
      <c r="C21" s="443"/>
      <c r="D21" s="443"/>
      <c r="E21" s="443"/>
      <c r="F21" s="444"/>
      <c r="G21" s="444"/>
      <c r="H21" s="444"/>
      <c r="I21" s="443"/>
      <c r="J21" s="443"/>
      <c r="K21" s="443"/>
      <c r="L21" s="443"/>
      <c r="M21" s="443"/>
      <c r="N21" s="443">
        <v>1147910467</v>
      </c>
      <c r="O21" s="443">
        <v>164827396</v>
      </c>
      <c r="P21" s="443">
        <v>1042585</v>
      </c>
      <c r="Q21" s="443"/>
      <c r="R21" s="443"/>
      <c r="S21" s="443"/>
      <c r="T21" s="443"/>
      <c r="U21" s="443"/>
      <c r="V21" s="443"/>
      <c r="W21" s="443"/>
      <c r="X21" s="338">
        <f t="shared" si="0"/>
        <v>1313780448</v>
      </c>
    </row>
    <row r="22" spans="1:24" ht="18.75" customHeight="1">
      <c r="A22" s="336" t="s">
        <v>158</v>
      </c>
      <c r="B22" s="443"/>
      <c r="C22" s="443"/>
      <c r="D22" s="443"/>
      <c r="E22" s="443"/>
      <c r="F22" s="444"/>
      <c r="G22" s="444"/>
      <c r="H22" s="444"/>
      <c r="I22" s="443"/>
      <c r="J22" s="443"/>
      <c r="K22" s="443"/>
      <c r="L22" s="443"/>
      <c r="M22" s="443"/>
      <c r="N22" s="443">
        <v>269524132</v>
      </c>
      <c r="O22" s="443">
        <v>267917626</v>
      </c>
      <c r="P22" s="443">
        <v>1142930</v>
      </c>
      <c r="Q22" s="443"/>
      <c r="R22" s="443"/>
      <c r="S22" s="443">
        <v>112985002</v>
      </c>
      <c r="T22" s="443">
        <v>582047695</v>
      </c>
      <c r="U22" s="443"/>
      <c r="V22" s="443">
        <v>8093564</v>
      </c>
      <c r="W22" s="443"/>
      <c r="X22" s="338">
        <f t="shared" si="0"/>
        <v>1241710949</v>
      </c>
    </row>
    <row r="23" spans="1:24" ht="18.75" customHeight="1">
      <c r="A23" s="336" t="s">
        <v>159</v>
      </c>
      <c r="B23" s="443"/>
      <c r="C23" s="450"/>
      <c r="D23" s="443"/>
      <c r="E23" s="443"/>
      <c r="F23" s="444"/>
      <c r="G23" s="444"/>
      <c r="H23" s="444"/>
      <c r="I23" s="443"/>
      <c r="J23" s="443"/>
      <c r="K23" s="443"/>
      <c r="L23" s="443"/>
      <c r="M23" s="443"/>
      <c r="N23" s="450"/>
      <c r="O23" s="443"/>
      <c r="P23" s="443">
        <v>2949977</v>
      </c>
      <c r="Q23" s="443"/>
      <c r="R23" s="443"/>
      <c r="S23" s="443"/>
      <c r="T23" s="443"/>
      <c r="U23" s="443"/>
      <c r="V23" s="443"/>
      <c r="W23" s="443"/>
      <c r="X23" s="338">
        <f t="shared" si="0"/>
        <v>2949977</v>
      </c>
    </row>
    <row r="24" spans="1:24" ht="18.75" customHeight="1">
      <c r="A24" s="336" t="s">
        <v>160</v>
      </c>
      <c r="B24" s="443"/>
      <c r="C24" s="443">
        <v>557314</v>
      </c>
      <c r="D24" s="443"/>
      <c r="E24" s="443"/>
      <c r="F24" s="444"/>
      <c r="G24" s="444"/>
      <c r="H24" s="444"/>
      <c r="I24" s="443"/>
      <c r="J24" s="443"/>
      <c r="K24" s="443"/>
      <c r="L24" s="443"/>
      <c r="M24" s="443"/>
      <c r="N24" s="443">
        <v>41831222</v>
      </c>
      <c r="O24" s="443">
        <v>19220290</v>
      </c>
      <c r="P24" s="443">
        <v>482150</v>
      </c>
      <c r="Q24" s="443"/>
      <c r="R24" s="443"/>
      <c r="S24" s="443"/>
      <c r="T24" s="443"/>
      <c r="U24" s="443"/>
      <c r="V24" s="443"/>
      <c r="W24" s="443"/>
      <c r="X24" s="338">
        <f t="shared" si="0"/>
        <v>62090976</v>
      </c>
    </row>
    <row r="25" spans="1:24" ht="18.75" customHeight="1">
      <c r="A25" s="336" t="s">
        <v>161</v>
      </c>
      <c r="B25" s="443">
        <v>3823624</v>
      </c>
      <c r="C25" s="443"/>
      <c r="D25" s="443"/>
      <c r="E25" s="443"/>
      <c r="F25" s="444"/>
      <c r="G25" s="444"/>
      <c r="H25" s="444"/>
      <c r="I25" s="443"/>
      <c r="J25" s="443"/>
      <c r="K25" s="443"/>
      <c r="L25" s="443"/>
      <c r="M25" s="443"/>
      <c r="N25" s="443">
        <v>954338</v>
      </c>
      <c r="O25" s="443">
        <v>17846453</v>
      </c>
      <c r="P25" s="443">
        <v>62181</v>
      </c>
      <c r="Q25" s="443"/>
      <c r="R25" s="443"/>
      <c r="S25" s="443"/>
      <c r="T25" s="443"/>
      <c r="U25" s="443"/>
      <c r="V25" s="443"/>
      <c r="W25" s="443"/>
      <c r="X25" s="338">
        <f t="shared" si="0"/>
        <v>22686596</v>
      </c>
    </row>
    <row r="26" spans="1:24" ht="18.75" customHeight="1">
      <c r="A26" s="336" t="s">
        <v>162</v>
      </c>
      <c r="B26" s="443">
        <v>13418</v>
      </c>
      <c r="C26" s="443"/>
      <c r="D26" s="443"/>
      <c r="E26" s="443"/>
      <c r="F26" s="444"/>
      <c r="G26" s="444"/>
      <c r="H26" s="444"/>
      <c r="I26" s="443"/>
      <c r="J26" s="443"/>
      <c r="K26" s="443"/>
      <c r="L26" s="443"/>
      <c r="M26" s="443"/>
      <c r="N26" s="443">
        <v>1410798</v>
      </c>
      <c r="O26" s="443">
        <v>28412561</v>
      </c>
      <c r="P26" s="443">
        <v>584801</v>
      </c>
      <c r="Q26" s="443"/>
      <c r="R26" s="443"/>
      <c r="S26" s="443"/>
      <c r="T26" s="443"/>
      <c r="U26" s="443"/>
      <c r="V26" s="443"/>
      <c r="W26" s="443"/>
      <c r="X26" s="338">
        <f t="shared" si="0"/>
        <v>30421578</v>
      </c>
    </row>
    <row r="27" spans="1:24" ht="18.75" customHeight="1">
      <c r="A27" s="454" t="s">
        <v>80</v>
      </c>
      <c r="B27" s="454">
        <f t="shared" ref="B27:X27" si="1">SUM(B4:B26)</f>
        <v>69481780</v>
      </c>
      <c r="C27" s="454">
        <f t="shared" si="1"/>
        <v>557314</v>
      </c>
      <c r="D27" s="454">
        <f t="shared" si="1"/>
        <v>307248</v>
      </c>
      <c r="E27" s="454">
        <f t="shared" si="1"/>
        <v>0</v>
      </c>
      <c r="F27" s="454">
        <f t="shared" si="1"/>
        <v>1256325</v>
      </c>
      <c r="G27" s="454">
        <f t="shared" si="1"/>
        <v>0</v>
      </c>
      <c r="H27" s="454">
        <f t="shared" si="1"/>
        <v>5441454</v>
      </c>
      <c r="I27" s="454">
        <f t="shared" si="1"/>
        <v>5831117</v>
      </c>
      <c r="J27" s="454">
        <f t="shared" si="1"/>
        <v>5269</v>
      </c>
      <c r="K27" s="454">
        <f t="shared" si="1"/>
        <v>1366753</v>
      </c>
      <c r="L27" s="454">
        <f t="shared" si="1"/>
        <v>14408595</v>
      </c>
      <c r="M27" s="454">
        <f t="shared" si="1"/>
        <v>88320</v>
      </c>
      <c r="N27" s="454">
        <f t="shared" si="1"/>
        <v>2336279439</v>
      </c>
      <c r="O27" s="454">
        <f t="shared" si="1"/>
        <v>6958392440</v>
      </c>
      <c r="P27" s="454">
        <f t="shared" si="1"/>
        <v>35816115</v>
      </c>
      <c r="Q27" s="454">
        <f t="shared" si="1"/>
        <v>745008</v>
      </c>
      <c r="R27" s="454">
        <f t="shared" si="1"/>
        <v>0</v>
      </c>
      <c r="S27" s="454">
        <f t="shared" si="1"/>
        <v>2092994749</v>
      </c>
      <c r="T27" s="454">
        <f t="shared" si="1"/>
        <v>582047695</v>
      </c>
      <c r="U27" s="454">
        <f t="shared" si="1"/>
        <v>0</v>
      </c>
      <c r="V27" s="454">
        <f t="shared" si="1"/>
        <v>10061007</v>
      </c>
      <c r="W27" s="454">
        <f t="shared" si="1"/>
        <v>0</v>
      </c>
      <c r="X27" s="454">
        <f t="shared" si="1"/>
        <v>12115080628</v>
      </c>
    </row>
    <row r="28" spans="1:24">
      <c r="A28" s="336"/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7"/>
      <c r="N28" s="336"/>
      <c r="O28" s="336"/>
      <c r="P28" s="336"/>
    </row>
    <row r="29" spans="1:24" ht="15.75">
      <c r="A29" s="335" t="s">
        <v>747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7"/>
      <c r="N29" s="335" t="str">
        <f>A29</f>
        <v>2024 MINERAL ASSESSED VALUATION</v>
      </c>
      <c r="O29" s="336"/>
      <c r="P29" s="336"/>
    </row>
    <row r="30" spans="1:24" ht="15.75">
      <c r="A30" s="339" t="s">
        <v>748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7"/>
      <c r="N30" s="335" t="str">
        <f>A30</f>
        <v xml:space="preserve"> (BASED ON 2023 PRODUCTION)</v>
      </c>
      <c r="O30" s="336"/>
      <c r="P30" s="336"/>
    </row>
    <row r="31" spans="1:24" s="341" customFormat="1" ht="31.5">
      <c r="A31" s="340"/>
      <c r="B31" s="346" t="str">
        <f>B3</f>
        <v>Bentonite</v>
      </c>
      <c r="C31" s="346" t="str">
        <f t="shared" ref="C31:X31" si="2">C3</f>
        <v>Clay</v>
      </c>
      <c r="D31" s="346" t="str">
        <f t="shared" si="2"/>
        <v>Decorative Stone</v>
      </c>
      <c r="E31" s="346" t="str">
        <f t="shared" si="2"/>
        <v>Feldspar</v>
      </c>
      <c r="F31" s="346" t="str">
        <f t="shared" si="2"/>
        <v>Frac Sand</v>
      </c>
      <c r="G31" s="346" t="str">
        <f t="shared" si="2"/>
        <v>Gold</v>
      </c>
      <c r="H31" s="346" t="str">
        <f t="shared" si="2"/>
        <v>Granite Ballast</v>
      </c>
      <c r="I31" s="346" t="str">
        <f t="shared" si="2"/>
        <v>Gypsum</v>
      </c>
      <c r="J31" s="346" t="str">
        <f t="shared" si="2"/>
        <v>Jade</v>
      </c>
      <c r="K31" s="346" t="str">
        <f t="shared" si="2"/>
        <v>Leonardite</v>
      </c>
      <c r="L31" s="346" t="str">
        <f t="shared" si="2"/>
        <v>Limestone</v>
      </c>
      <c r="M31" s="346" t="str">
        <f t="shared" si="2"/>
        <v>Moss Rock</v>
      </c>
      <c r="N31" s="346" t="str">
        <f t="shared" si="2"/>
        <v>Natural Gas</v>
      </c>
      <c r="O31" s="346" t="str">
        <f t="shared" si="2"/>
        <v>Oil</v>
      </c>
      <c r="P31" s="346" t="str">
        <f t="shared" si="2"/>
        <v>Sand &amp; Gravel</v>
      </c>
      <c r="Q31" s="346" t="str">
        <f t="shared" si="2"/>
        <v>Shale</v>
      </c>
      <c r="R31" s="346" t="str">
        <f t="shared" si="2"/>
        <v>Sodium Sulphate</v>
      </c>
      <c r="S31" s="346" t="str">
        <f t="shared" si="2"/>
        <v>Surface Coal</v>
      </c>
      <c r="T31" s="346" t="str">
        <f t="shared" si="2"/>
        <v>Trona</v>
      </c>
      <c r="U31" s="346" t="str">
        <f t="shared" si="2"/>
        <v>Underground Coal</v>
      </c>
      <c r="V31" s="346" t="str">
        <f t="shared" si="2"/>
        <v>Uranium</v>
      </c>
      <c r="W31" s="346" t="str">
        <f t="shared" si="2"/>
        <v>Other Minerals</v>
      </c>
      <c r="X31" s="346" t="str">
        <f t="shared" si="2"/>
        <v>Total</v>
      </c>
    </row>
    <row r="32" spans="1:24" ht="18.75" customHeight="1">
      <c r="A32" s="338" t="s">
        <v>140</v>
      </c>
      <c r="B32" s="471"/>
      <c r="C32" s="471"/>
      <c r="D32" s="471"/>
      <c r="E32" s="471"/>
      <c r="F32" s="471"/>
      <c r="G32" s="472"/>
      <c r="H32" s="471">
        <v>17091</v>
      </c>
      <c r="I32" s="471">
        <v>428076</v>
      </c>
      <c r="J32" s="471"/>
      <c r="K32" s="471"/>
      <c r="L32" s="471">
        <v>11934459</v>
      </c>
      <c r="M32" s="471">
        <v>32805</v>
      </c>
      <c r="N32" s="471">
        <v>0</v>
      </c>
      <c r="O32" s="471">
        <v>2443008</v>
      </c>
      <c r="P32" s="471">
        <v>5533</v>
      </c>
      <c r="Q32" s="471">
        <v>972324</v>
      </c>
      <c r="R32" s="471"/>
      <c r="S32" s="471"/>
      <c r="T32" s="471"/>
      <c r="U32" s="471"/>
      <c r="V32" s="471"/>
      <c r="W32" s="473"/>
      <c r="X32" s="474">
        <f t="shared" ref="X32:X54" si="3">SUM(B32:W32)</f>
        <v>15833296</v>
      </c>
    </row>
    <row r="33" spans="1:24" ht="18.75" customHeight="1">
      <c r="A33" s="338" t="s">
        <v>141</v>
      </c>
      <c r="B33" s="471">
        <v>26015164</v>
      </c>
      <c r="C33" s="471"/>
      <c r="D33" s="471"/>
      <c r="E33" s="471"/>
      <c r="F33" s="471"/>
      <c r="G33" s="472"/>
      <c r="H33" s="471"/>
      <c r="I33" s="471">
        <v>678858</v>
      </c>
      <c r="J33" s="471">
        <v>0</v>
      </c>
      <c r="K33" s="471"/>
      <c r="L33" s="471"/>
      <c r="M33" s="471"/>
      <c r="N33" s="471">
        <v>1723027</v>
      </c>
      <c r="O33" s="471">
        <v>69586487</v>
      </c>
      <c r="P33" s="471">
        <v>97725</v>
      </c>
      <c r="Q33" s="471"/>
      <c r="R33" s="471"/>
      <c r="S33" s="471"/>
      <c r="T33" s="471"/>
      <c r="U33" s="471"/>
      <c r="V33" s="471"/>
      <c r="W33" s="473"/>
      <c r="X33" s="474">
        <f t="shared" si="3"/>
        <v>98101261</v>
      </c>
    </row>
    <row r="34" spans="1:24" ht="18.75" customHeight="1">
      <c r="A34" s="338" t="s">
        <v>142</v>
      </c>
      <c r="B34" s="471"/>
      <c r="C34" s="471"/>
      <c r="D34" s="471"/>
      <c r="E34" s="471"/>
      <c r="F34" s="471"/>
      <c r="G34" s="472"/>
      <c r="H34" s="471"/>
      <c r="I34" s="471"/>
      <c r="J34" s="471"/>
      <c r="K34" s="471"/>
      <c r="L34" s="471"/>
      <c r="M34" s="471"/>
      <c r="N34" s="471">
        <v>317979680</v>
      </c>
      <c r="O34" s="471">
        <v>1541873796</v>
      </c>
      <c r="P34" s="471">
        <v>7167715</v>
      </c>
      <c r="Q34" s="471"/>
      <c r="R34" s="471"/>
      <c r="S34" s="471">
        <v>2381895787</v>
      </c>
      <c r="T34" s="471"/>
      <c r="U34" s="471"/>
      <c r="V34" s="471">
        <v>37730</v>
      </c>
      <c r="W34" s="473"/>
      <c r="X34" s="474">
        <f t="shared" si="3"/>
        <v>4248954708</v>
      </c>
    </row>
    <row r="35" spans="1:24" ht="18.75" customHeight="1">
      <c r="A35" s="338" t="s">
        <v>143</v>
      </c>
      <c r="B35" s="471"/>
      <c r="C35" s="471"/>
      <c r="D35" s="471">
        <v>0</v>
      </c>
      <c r="E35" s="471"/>
      <c r="F35" s="471"/>
      <c r="G35" s="472"/>
      <c r="H35" s="471"/>
      <c r="I35" s="471"/>
      <c r="J35" s="471"/>
      <c r="K35" s="471"/>
      <c r="L35" s="471"/>
      <c r="M35" s="471">
        <v>78090</v>
      </c>
      <c r="N35" s="471">
        <v>103918297</v>
      </c>
      <c r="O35" s="471">
        <v>96332881</v>
      </c>
      <c r="P35" s="471">
        <v>2927139</v>
      </c>
      <c r="Q35" s="471"/>
      <c r="R35" s="471"/>
      <c r="S35" s="471"/>
      <c r="T35" s="471"/>
      <c r="U35" s="471"/>
      <c r="V35" s="471"/>
      <c r="W35" s="473"/>
      <c r="X35" s="474">
        <f t="shared" si="3"/>
        <v>203256407</v>
      </c>
    </row>
    <row r="36" spans="1:24" ht="18.75" customHeight="1">
      <c r="A36" s="338" t="s">
        <v>144</v>
      </c>
      <c r="B36" s="471"/>
      <c r="C36" s="471"/>
      <c r="D36" s="471">
        <v>0</v>
      </c>
      <c r="E36" s="471"/>
      <c r="F36" s="471"/>
      <c r="G36" s="472"/>
      <c r="H36" s="471"/>
      <c r="I36" s="471"/>
      <c r="J36" s="471"/>
      <c r="K36" s="471">
        <v>1178743</v>
      </c>
      <c r="L36" s="471"/>
      <c r="M36" s="471"/>
      <c r="N36" s="471">
        <v>268130213</v>
      </c>
      <c r="O36" s="474">
        <v>2598626566</v>
      </c>
      <c r="P36" s="471">
        <v>3176230</v>
      </c>
      <c r="Q36" s="471"/>
      <c r="R36" s="471"/>
      <c r="S36" s="471">
        <v>0</v>
      </c>
      <c r="T36" s="471"/>
      <c r="U36" s="471"/>
      <c r="V36" s="471">
        <v>954240</v>
      </c>
      <c r="W36" s="473"/>
      <c r="X36" s="474">
        <f t="shared" si="3"/>
        <v>2872065992</v>
      </c>
    </row>
    <row r="37" spans="1:24" ht="18.75" customHeight="1">
      <c r="A37" s="338" t="s">
        <v>145</v>
      </c>
      <c r="B37" s="471">
        <v>32655450</v>
      </c>
      <c r="C37" s="471"/>
      <c r="D37" s="471"/>
      <c r="E37" s="471"/>
      <c r="F37" s="471">
        <v>8212378</v>
      </c>
      <c r="G37" s="472"/>
      <c r="H37" s="471">
        <v>0</v>
      </c>
      <c r="I37" s="471"/>
      <c r="J37" s="471">
        <v>0</v>
      </c>
      <c r="K37" s="471"/>
      <c r="L37" s="471">
        <v>0</v>
      </c>
      <c r="M37" s="471"/>
      <c r="N37" s="471">
        <v>58452</v>
      </c>
      <c r="O37" s="471">
        <v>55500616</v>
      </c>
      <c r="P37" s="471">
        <v>1617439</v>
      </c>
      <c r="Q37" s="471"/>
      <c r="R37" s="471"/>
      <c r="S37" s="471"/>
      <c r="T37" s="471"/>
      <c r="U37" s="471"/>
      <c r="V37" s="471">
        <v>228052</v>
      </c>
      <c r="W37" s="473"/>
      <c r="X37" s="474">
        <f t="shared" si="3"/>
        <v>98272387</v>
      </c>
    </row>
    <row r="38" spans="1:24" ht="18.75" customHeight="1">
      <c r="A38" s="338" t="s">
        <v>146</v>
      </c>
      <c r="B38" s="471"/>
      <c r="C38" s="471"/>
      <c r="D38" s="471"/>
      <c r="E38" s="471"/>
      <c r="F38" s="471"/>
      <c r="G38" s="472"/>
      <c r="H38" s="471"/>
      <c r="I38" s="471"/>
      <c r="J38" s="471"/>
      <c r="K38" s="471"/>
      <c r="L38" s="471"/>
      <c r="M38" s="471"/>
      <c r="N38" s="471">
        <v>110117224</v>
      </c>
      <c r="O38" s="471">
        <v>155412683</v>
      </c>
      <c r="P38" s="471">
        <v>1139724</v>
      </c>
      <c r="Q38" s="471"/>
      <c r="R38" s="471"/>
      <c r="S38" s="471"/>
      <c r="T38" s="471"/>
      <c r="U38" s="471"/>
      <c r="V38" s="471"/>
      <c r="W38" s="473"/>
      <c r="X38" s="474">
        <f t="shared" si="3"/>
        <v>266669631</v>
      </c>
    </row>
    <row r="39" spans="1:24" ht="18.75" customHeight="1">
      <c r="A39" s="338" t="s">
        <v>147</v>
      </c>
      <c r="B39" s="471"/>
      <c r="C39" s="471"/>
      <c r="D39" s="471"/>
      <c r="E39" s="471"/>
      <c r="F39" s="471">
        <v>1010155</v>
      </c>
      <c r="G39" s="472"/>
      <c r="H39" s="471">
        <v>0</v>
      </c>
      <c r="I39" s="471"/>
      <c r="J39" s="471"/>
      <c r="K39" s="471"/>
      <c r="L39" s="471"/>
      <c r="M39" s="471"/>
      <c r="N39" s="471"/>
      <c r="O39" s="471">
        <v>2494112</v>
      </c>
      <c r="P39" s="471">
        <v>75044</v>
      </c>
      <c r="Q39" s="471"/>
      <c r="R39" s="471"/>
      <c r="S39" s="471"/>
      <c r="T39" s="471"/>
      <c r="U39" s="471"/>
      <c r="V39" s="471"/>
      <c r="W39" s="473"/>
      <c r="X39" s="474">
        <f t="shared" si="3"/>
        <v>3579311</v>
      </c>
    </row>
    <row r="40" spans="1:24" ht="18.75" customHeight="1">
      <c r="A40" s="338" t="s">
        <v>148</v>
      </c>
      <c r="B40" s="471">
        <v>3190305</v>
      </c>
      <c r="C40" s="471"/>
      <c r="D40" s="471"/>
      <c r="E40" s="471"/>
      <c r="F40" s="471"/>
      <c r="G40" s="472"/>
      <c r="H40" s="471"/>
      <c r="I40" s="471"/>
      <c r="J40" s="471"/>
      <c r="K40" s="471"/>
      <c r="L40" s="471"/>
      <c r="M40" s="471"/>
      <c r="N40" s="471">
        <v>0</v>
      </c>
      <c r="O40" s="471">
        <v>98248633</v>
      </c>
      <c r="P40" s="471">
        <v>214318</v>
      </c>
      <c r="Q40" s="471"/>
      <c r="R40" s="471"/>
      <c r="S40" s="471"/>
      <c r="T40" s="471"/>
      <c r="U40" s="471"/>
      <c r="V40" s="471"/>
      <c r="W40" s="473"/>
      <c r="X40" s="474">
        <f t="shared" si="3"/>
        <v>101653256</v>
      </c>
    </row>
    <row r="41" spans="1:24" ht="18.75" customHeight="1">
      <c r="A41" s="338" t="s">
        <v>149</v>
      </c>
      <c r="B41" s="471">
        <v>2604030</v>
      </c>
      <c r="C41" s="471"/>
      <c r="D41" s="471">
        <v>0</v>
      </c>
      <c r="E41" s="471"/>
      <c r="F41" s="471">
        <v>0</v>
      </c>
      <c r="G41" s="472"/>
      <c r="H41" s="471"/>
      <c r="I41" s="471"/>
      <c r="J41" s="471"/>
      <c r="K41" s="471"/>
      <c r="L41" s="471"/>
      <c r="M41" s="471"/>
      <c r="N41" s="471">
        <v>65304826</v>
      </c>
      <c r="O41" s="471">
        <v>107304072</v>
      </c>
      <c r="P41" s="471">
        <v>448751</v>
      </c>
      <c r="Q41" s="471"/>
      <c r="R41" s="471"/>
      <c r="S41" s="471"/>
      <c r="T41" s="471"/>
      <c r="U41" s="471"/>
      <c r="V41" s="471">
        <v>14836</v>
      </c>
      <c r="W41" s="473"/>
      <c r="X41" s="474">
        <f t="shared" si="3"/>
        <v>175676515</v>
      </c>
    </row>
    <row r="42" spans="1:24" ht="18.75" customHeight="1">
      <c r="A42" s="338" t="s">
        <v>150</v>
      </c>
      <c r="B42" s="471"/>
      <c r="C42" s="471"/>
      <c r="D42" s="471"/>
      <c r="E42" s="471"/>
      <c r="F42" s="471"/>
      <c r="G42" s="472"/>
      <c r="H42" s="471">
        <v>4005398</v>
      </c>
      <c r="I42" s="471">
        <v>0</v>
      </c>
      <c r="J42" s="471"/>
      <c r="K42" s="471"/>
      <c r="L42" s="471"/>
      <c r="M42" s="471"/>
      <c r="N42" s="471">
        <v>29450152</v>
      </c>
      <c r="O42" s="471">
        <v>684374985</v>
      </c>
      <c r="P42" s="471">
        <v>4873834</v>
      </c>
      <c r="Q42" s="471"/>
      <c r="R42" s="471"/>
      <c r="S42" s="471"/>
      <c r="T42" s="471"/>
      <c r="U42" s="471"/>
      <c r="V42" s="471"/>
      <c r="W42" s="473"/>
      <c r="X42" s="474">
        <f t="shared" si="3"/>
        <v>722704369</v>
      </c>
    </row>
    <row r="43" spans="1:24" ht="18.75" customHeight="1">
      <c r="A43" s="338" t="s">
        <v>151</v>
      </c>
      <c r="B43" s="471"/>
      <c r="C43" s="471"/>
      <c r="D43" s="471">
        <v>401623</v>
      </c>
      <c r="E43" s="471"/>
      <c r="F43" s="471"/>
      <c r="G43" s="472"/>
      <c r="H43" s="471"/>
      <c r="I43" s="471"/>
      <c r="J43" s="471"/>
      <c r="K43" s="471"/>
      <c r="L43" s="471"/>
      <c r="M43" s="471"/>
      <c r="N43" s="471">
        <v>155591467</v>
      </c>
      <c r="O43" s="471">
        <v>11225251</v>
      </c>
      <c r="P43" s="471">
        <v>1101261</v>
      </c>
      <c r="Q43" s="471"/>
      <c r="R43" s="471"/>
      <c r="S43" s="471">
        <v>101421698</v>
      </c>
      <c r="T43" s="471"/>
      <c r="U43" s="471"/>
      <c r="V43" s="471"/>
      <c r="W43" s="473"/>
      <c r="X43" s="474">
        <f t="shared" si="3"/>
        <v>269741300</v>
      </c>
    </row>
    <row r="44" spans="1:24" ht="18.75" customHeight="1">
      <c r="A44" s="338" t="s">
        <v>152</v>
      </c>
      <c r="B44" s="471">
        <v>5199355</v>
      </c>
      <c r="C44" s="471"/>
      <c r="D44" s="471"/>
      <c r="E44" s="471"/>
      <c r="F44" s="471"/>
      <c r="G44" s="472"/>
      <c r="H44" s="471"/>
      <c r="I44" s="474"/>
      <c r="J44" s="474"/>
      <c r="K44" s="471"/>
      <c r="L44" s="471"/>
      <c r="M44" s="471"/>
      <c r="N44" s="471">
        <v>15286905</v>
      </c>
      <c r="O44" s="471">
        <v>274842216</v>
      </c>
      <c r="P44" s="471">
        <v>1748129</v>
      </c>
      <c r="Q44" s="471"/>
      <c r="R44" s="471"/>
      <c r="S44" s="471"/>
      <c r="T44" s="471"/>
      <c r="U44" s="471"/>
      <c r="V44" s="471"/>
      <c r="W44" s="473"/>
      <c r="X44" s="474">
        <f t="shared" si="3"/>
        <v>297076605</v>
      </c>
    </row>
    <row r="45" spans="1:24" ht="18.75" customHeight="1">
      <c r="A45" s="338" t="s">
        <v>153</v>
      </c>
      <c r="B45" s="471"/>
      <c r="C45" s="471"/>
      <c r="D45" s="471"/>
      <c r="E45" s="471"/>
      <c r="F45" s="471"/>
      <c r="G45" s="472"/>
      <c r="H45" s="471"/>
      <c r="I45" s="471"/>
      <c r="J45" s="471"/>
      <c r="K45" s="471"/>
      <c r="L45" s="471"/>
      <c r="M45" s="471"/>
      <c r="N45" s="471">
        <v>1260198</v>
      </c>
      <c r="O45" s="471">
        <v>43915707</v>
      </c>
      <c r="P45" s="471">
        <v>60367</v>
      </c>
      <c r="Q45" s="471"/>
      <c r="R45" s="471"/>
      <c r="S45" s="471"/>
      <c r="T45" s="471"/>
      <c r="U45" s="471"/>
      <c r="V45" s="471"/>
      <c r="W45" s="473"/>
      <c r="X45" s="474">
        <f t="shared" si="3"/>
        <v>45236272</v>
      </c>
    </row>
    <row r="46" spans="1:24" ht="18.75" customHeight="1">
      <c r="A46" s="338" t="s">
        <v>154</v>
      </c>
      <c r="B46" s="471"/>
      <c r="C46" s="471"/>
      <c r="D46" s="471"/>
      <c r="E46" s="471"/>
      <c r="F46" s="471"/>
      <c r="G46" s="472"/>
      <c r="H46" s="471"/>
      <c r="I46" s="471">
        <v>234294</v>
      </c>
      <c r="J46" s="471">
        <v>0</v>
      </c>
      <c r="K46" s="471"/>
      <c r="L46" s="471"/>
      <c r="M46" s="471"/>
      <c r="N46" s="471">
        <v>6538583</v>
      </c>
      <c r="O46" s="471">
        <v>264871128</v>
      </c>
      <c r="P46" s="471">
        <v>776434</v>
      </c>
      <c r="Q46" s="471"/>
      <c r="R46" s="471"/>
      <c r="S46" s="471"/>
      <c r="T46" s="471"/>
      <c r="U46" s="471"/>
      <c r="V46" s="471"/>
      <c r="W46" s="473"/>
      <c r="X46" s="474">
        <f t="shared" si="3"/>
        <v>272420439</v>
      </c>
    </row>
    <row r="47" spans="1:24" ht="18.75" customHeight="1">
      <c r="A47" s="338" t="s">
        <v>155</v>
      </c>
      <c r="B47" s="471"/>
      <c r="C47" s="471"/>
      <c r="D47" s="471">
        <v>51245</v>
      </c>
      <c r="E47" s="471"/>
      <c r="F47" s="471"/>
      <c r="G47" s="472"/>
      <c r="H47" s="471"/>
      <c r="I47" s="471"/>
      <c r="J47" s="471"/>
      <c r="K47" s="471"/>
      <c r="L47" s="471">
        <v>0</v>
      </c>
      <c r="M47" s="471">
        <v>0</v>
      </c>
      <c r="N47" s="471">
        <v>0</v>
      </c>
      <c r="O47" s="471">
        <v>0</v>
      </c>
      <c r="P47" s="471">
        <v>3151543</v>
      </c>
      <c r="Q47" s="471"/>
      <c r="R47" s="471"/>
      <c r="S47" s="471"/>
      <c r="T47" s="471"/>
      <c r="U47" s="471"/>
      <c r="V47" s="471"/>
      <c r="W47" s="473"/>
      <c r="X47" s="474">
        <f t="shared" si="3"/>
        <v>3202788</v>
      </c>
    </row>
    <row r="48" spans="1:24" ht="18.75" customHeight="1">
      <c r="A48" s="338" t="s">
        <v>156</v>
      </c>
      <c r="B48" s="471"/>
      <c r="C48" s="471"/>
      <c r="D48" s="471"/>
      <c r="E48" s="471"/>
      <c r="F48" s="471"/>
      <c r="G48" s="472"/>
      <c r="H48" s="471"/>
      <c r="I48" s="471"/>
      <c r="J48" s="471"/>
      <c r="K48" s="471"/>
      <c r="L48" s="471"/>
      <c r="M48" s="471"/>
      <c r="N48" s="471">
        <v>653842</v>
      </c>
      <c r="O48" s="471">
        <v>885521</v>
      </c>
      <c r="P48" s="471">
        <v>813340</v>
      </c>
      <c r="Q48" s="471"/>
      <c r="R48" s="471"/>
      <c r="S48" s="471"/>
      <c r="T48" s="471"/>
      <c r="U48" s="471"/>
      <c r="V48" s="471"/>
      <c r="W48" s="473"/>
      <c r="X48" s="474">
        <f t="shared" si="3"/>
        <v>2352703</v>
      </c>
    </row>
    <row r="49" spans="1:24" ht="18.75" customHeight="1">
      <c r="A49" s="338" t="s">
        <v>157</v>
      </c>
      <c r="B49" s="471"/>
      <c r="C49" s="471"/>
      <c r="D49" s="471"/>
      <c r="E49" s="471"/>
      <c r="F49" s="471"/>
      <c r="G49" s="472"/>
      <c r="H49" s="471"/>
      <c r="I49" s="471"/>
      <c r="J49" s="471"/>
      <c r="K49" s="471"/>
      <c r="L49" s="471"/>
      <c r="M49" s="471"/>
      <c r="N49" s="471">
        <v>3163134451</v>
      </c>
      <c r="O49" s="471">
        <v>202647181</v>
      </c>
      <c r="P49" s="471">
        <v>938573</v>
      </c>
      <c r="Q49" s="471"/>
      <c r="R49" s="471"/>
      <c r="S49" s="471"/>
      <c r="T49" s="471"/>
      <c r="U49" s="471"/>
      <c r="V49" s="471"/>
      <c r="W49" s="473"/>
      <c r="X49" s="474">
        <f t="shared" si="3"/>
        <v>3366720205</v>
      </c>
    </row>
    <row r="50" spans="1:24" ht="18.75" customHeight="1">
      <c r="A50" s="338" t="s">
        <v>158</v>
      </c>
      <c r="B50" s="471"/>
      <c r="C50" s="471"/>
      <c r="D50" s="471"/>
      <c r="E50" s="471"/>
      <c r="F50" s="471"/>
      <c r="G50" s="472"/>
      <c r="H50" s="471"/>
      <c r="I50" s="471"/>
      <c r="J50" s="471"/>
      <c r="K50" s="471"/>
      <c r="L50" s="471"/>
      <c r="M50" s="471"/>
      <c r="N50" s="471">
        <v>469840885</v>
      </c>
      <c r="O50" s="471">
        <v>271563282</v>
      </c>
      <c r="P50" s="471">
        <v>1186054</v>
      </c>
      <c r="Q50" s="471"/>
      <c r="R50" s="471"/>
      <c r="S50" s="471">
        <v>144818668</v>
      </c>
      <c r="T50" s="471">
        <v>634855227</v>
      </c>
      <c r="U50" s="471">
        <v>62940</v>
      </c>
      <c r="V50" s="471">
        <v>672358</v>
      </c>
      <c r="W50" s="473"/>
      <c r="X50" s="474">
        <f t="shared" si="3"/>
        <v>1522999414</v>
      </c>
    </row>
    <row r="51" spans="1:24" ht="18.75" customHeight="1">
      <c r="A51" s="338" t="s">
        <v>159</v>
      </c>
      <c r="B51" s="471"/>
      <c r="C51" s="474"/>
      <c r="D51" s="471"/>
      <c r="E51" s="471"/>
      <c r="F51" s="471"/>
      <c r="G51" s="472"/>
      <c r="H51" s="471"/>
      <c r="I51" s="471"/>
      <c r="J51" s="471"/>
      <c r="K51" s="471"/>
      <c r="L51" s="471"/>
      <c r="M51" s="471"/>
      <c r="N51" s="474"/>
      <c r="O51" s="471"/>
      <c r="P51" s="471">
        <v>4675299</v>
      </c>
      <c r="Q51" s="471"/>
      <c r="R51" s="471"/>
      <c r="S51" s="471"/>
      <c r="T51" s="471"/>
      <c r="U51" s="471"/>
      <c r="V51" s="471"/>
      <c r="W51" s="473"/>
      <c r="X51" s="474">
        <f t="shared" si="3"/>
        <v>4675299</v>
      </c>
    </row>
    <row r="52" spans="1:24" ht="18.75" customHeight="1">
      <c r="A52" s="338" t="s">
        <v>160</v>
      </c>
      <c r="B52" s="471"/>
      <c r="C52" s="471">
        <v>422947</v>
      </c>
      <c r="D52" s="471"/>
      <c r="E52" s="471"/>
      <c r="F52" s="471"/>
      <c r="G52" s="472"/>
      <c r="H52" s="471"/>
      <c r="I52" s="471"/>
      <c r="J52" s="471"/>
      <c r="K52" s="471"/>
      <c r="L52" s="471"/>
      <c r="M52" s="471"/>
      <c r="N52" s="471">
        <v>103573091</v>
      </c>
      <c r="O52" s="471">
        <v>21783680</v>
      </c>
      <c r="P52" s="471">
        <v>317032</v>
      </c>
      <c r="Q52" s="471"/>
      <c r="R52" s="471"/>
      <c r="S52" s="471"/>
      <c r="T52" s="471"/>
      <c r="U52" s="471"/>
      <c r="V52" s="471"/>
      <c r="W52" s="473"/>
      <c r="X52" s="474">
        <f t="shared" si="3"/>
        <v>126096750</v>
      </c>
    </row>
    <row r="53" spans="1:24" ht="18.75" customHeight="1">
      <c r="A53" s="338" t="s">
        <v>161</v>
      </c>
      <c r="B53" s="471">
        <v>3179875</v>
      </c>
      <c r="C53" s="471"/>
      <c r="D53" s="471"/>
      <c r="E53" s="471"/>
      <c r="F53" s="471"/>
      <c r="G53" s="471"/>
      <c r="H53" s="471"/>
      <c r="I53" s="471"/>
      <c r="J53" s="471"/>
      <c r="K53" s="471"/>
      <c r="L53" s="471"/>
      <c r="M53" s="471"/>
      <c r="N53" s="471">
        <v>1660340</v>
      </c>
      <c r="O53" s="471">
        <v>20207204</v>
      </c>
      <c r="P53" s="471">
        <v>29197</v>
      </c>
      <c r="Q53" s="471"/>
      <c r="R53" s="471"/>
      <c r="S53" s="471"/>
      <c r="T53" s="471"/>
      <c r="U53" s="471"/>
      <c r="V53" s="471"/>
      <c r="W53" s="473"/>
      <c r="X53" s="474">
        <f t="shared" si="3"/>
        <v>25076616</v>
      </c>
    </row>
    <row r="54" spans="1:24" ht="18.75" customHeight="1" thickBot="1">
      <c r="A54" s="348" t="s">
        <v>162</v>
      </c>
      <c r="B54" s="475">
        <v>109823</v>
      </c>
      <c r="C54" s="475"/>
      <c r="D54" s="475"/>
      <c r="E54" s="475"/>
      <c r="F54" s="475"/>
      <c r="G54" s="476"/>
      <c r="H54" s="475"/>
      <c r="I54" s="475"/>
      <c r="J54" s="475"/>
      <c r="K54" s="475"/>
      <c r="L54" s="475"/>
      <c r="M54" s="475"/>
      <c r="N54" s="475">
        <v>1418026</v>
      </c>
      <c r="O54" s="475">
        <v>30628171</v>
      </c>
      <c r="P54" s="475">
        <v>778023</v>
      </c>
      <c r="Q54" s="475"/>
      <c r="R54" s="475"/>
      <c r="S54" s="475"/>
      <c r="T54" s="475"/>
      <c r="U54" s="475"/>
      <c r="V54" s="475"/>
      <c r="W54" s="477"/>
      <c r="X54" s="478">
        <f t="shared" si="3"/>
        <v>32934043</v>
      </c>
    </row>
    <row r="55" spans="1:24" ht="18.75" customHeight="1">
      <c r="A55" s="342" t="s">
        <v>80</v>
      </c>
      <c r="B55" s="479">
        <f t="shared" ref="B55:X55" si="4">SUM(B32:B54)</f>
        <v>72954002</v>
      </c>
      <c r="C55" s="479">
        <f t="shared" si="4"/>
        <v>422947</v>
      </c>
      <c r="D55" s="479">
        <f t="shared" si="4"/>
        <v>452868</v>
      </c>
      <c r="E55" s="479">
        <f t="shared" si="4"/>
        <v>0</v>
      </c>
      <c r="F55" s="479">
        <f t="shared" si="4"/>
        <v>9222533</v>
      </c>
      <c r="G55" s="479">
        <f t="shared" si="4"/>
        <v>0</v>
      </c>
      <c r="H55" s="479">
        <f t="shared" si="4"/>
        <v>4022489</v>
      </c>
      <c r="I55" s="479">
        <f t="shared" si="4"/>
        <v>1341228</v>
      </c>
      <c r="J55" s="479">
        <f t="shared" si="4"/>
        <v>0</v>
      </c>
      <c r="K55" s="479">
        <f t="shared" si="4"/>
        <v>1178743</v>
      </c>
      <c r="L55" s="479">
        <f t="shared" si="4"/>
        <v>11934459</v>
      </c>
      <c r="M55" s="479">
        <f t="shared" si="4"/>
        <v>110895</v>
      </c>
      <c r="N55" s="479">
        <f t="shared" si="4"/>
        <v>4815639659</v>
      </c>
      <c r="O55" s="479">
        <f t="shared" si="4"/>
        <v>6554767180</v>
      </c>
      <c r="P55" s="479">
        <f t="shared" si="4"/>
        <v>37318704</v>
      </c>
      <c r="Q55" s="479">
        <f t="shared" si="4"/>
        <v>972324</v>
      </c>
      <c r="R55" s="479">
        <f t="shared" si="4"/>
        <v>0</v>
      </c>
      <c r="S55" s="479">
        <f t="shared" si="4"/>
        <v>2628136153</v>
      </c>
      <c r="T55" s="479">
        <f t="shared" si="4"/>
        <v>634855227</v>
      </c>
      <c r="U55" s="479">
        <f t="shared" si="4"/>
        <v>62940</v>
      </c>
      <c r="V55" s="479">
        <f t="shared" si="4"/>
        <v>1907216</v>
      </c>
      <c r="W55" s="479">
        <f t="shared" si="4"/>
        <v>0</v>
      </c>
      <c r="X55" s="493">
        <f t="shared" si="4"/>
        <v>14775299567</v>
      </c>
    </row>
    <row r="56" spans="1:24" ht="15.75">
      <c r="A56" s="339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</row>
    <row r="57" spans="1:24" ht="15.75">
      <c r="A57" s="339" t="s">
        <v>929</v>
      </c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7"/>
      <c r="N57" s="339" t="str">
        <f>A57</f>
        <v>CHANGE IN VALUATION FROM 2024 TO 2025</v>
      </c>
      <c r="O57" s="336"/>
      <c r="P57" s="336"/>
    </row>
    <row r="58" spans="1:24">
      <c r="A58" s="336"/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7"/>
      <c r="N58" s="336"/>
      <c r="O58" s="336"/>
      <c r="P58" s="336"/>
    </row>
    <row r="59" spans="1:24" s="341" customFormat="1" ht="31.5">
      <c r="A59" s="340"/>
      <c r="B59" s="346" t="str">
        <f t="shared" ref="B59:V59" si="5">B31</f>
        <v>Bentonite</v>
      </c>
      <c r="C59" s="346" t="str">
        <f t="shared" si="5"/>
        <v>Clay</v>
      </c>
      <c r="D59" s="346" t="str">
        <f t="shared" si="5"/>
        <v>Decorative Stone</v>
      </c>
      <c r="E59" s="346" t="str">
        <f t="shared" si="5"/>
        <v>Feldspar</v>
      </c>
      <c r="F59" s="346"/>
      <c r="G59" s="346" t="str">
        <f t="shared" si="5"/>
        <v>Gold</v>
      </c>
      <c r="H59" s="346" t="str">
        <f t="shared" si="5"/>
        <v>Granite Ballast</v>
      </c>
      <c r="I59" s="346" t="str">
        <f t="shared" si="5"/>
        <v>Gypsum</v>
      </c>
      <c r="J59" s="346"/>
      <c r="K59" s="346" t="str">
        <f t="shared" si="5"/>
        <v>Leonardite</v>
      </c>
      <c r="L59" s="346" t="str">
        <f t="shared" si="5"/>
        <v>Limestone</v>
      </c>
      <c r="M59" s="346" t="str">
        <f t="shared" si="5"/>
        <v>Moss Rock</v>
      </c>
      <c r="N59" s="346" t="str">
        <f t="shared" si="5"/>
        <v>Natural Gas</v>
      </c>
      <c r="O59" s="346" t="str">
        <f t="shared" si="5"/>
        <v>Oil</v>
      </c>
      <c r="P59" s="346" t="str">
        <f t="shared" si="5"/>
        <v>Sand &amp; Gravel</v>
      </c>
      <c r="Q59" s="346" t="str">
        <f t="shared" si="5"/>
        <v>Shale</v>
      </c>
      <c r="R59" s="346" t="str">
        <f t="shared" si="5"/>
        <v>Sodium Sulphate</v>
      </c>
      <c r="S59" s="346" t="str">
        <f t="shared" si="5"/>
        <v>Surface Coal</v>
      </c>
      <c r="T59" s="346" t="str">
        <f t="shared" si="5"/>
        <v>Trona</v>
      </c>
      <c r="U59" s="346" t="str">
        <f t="shared" si="5"/>
        <v>Underground Coal</v>
      </c>
      <c r="V59" s="346" t="str">
        <f t="shared" si="5"/>
        <v>Uranium</v>
      </c>
      <c r="W59" s="346" t="str">
        <f>W31</f>
        <v>Other Minerals</v>
      </c>
      <c r="X59" s="347" t="str">
        <f>X31</f>
        <v>Total</v>
      </c>
    </row>
    <row r="60" spans="1:24" ht="18.75" customHeight="1">
      <c r="A60" s="336" t="s">
        <v>140</v>
      </c>
      <c r="B60" s="480">
        <f>B4-B32</f>
        <v>0</v>
      </c>
      <c r="C60" s="480">
        <f t="shared" ref="C60:X60" si="6">C4-C32</f>
        <v>0</v>
      </c>
      <c r="D60" s="480">
        <f t="shared" si="6"/>
        <v>0</v>
      </c>
      <c r="E60" s="480">
        <f t="shared" si="6"/>
        <v>0</v>
      </c>
      <c r="F60" s="480">
        <f t="shared" si="6"/>
        <v>0</v>
      </c>
      <c r="G60" s="480">
        <f t="shared" si="6"/>
        <v>0</v>
      </c>
      <c r="H60" s="480">
        <f t="shared" si="6"/>
        <v>8405</v>
      </c>
      <c r="I60" s="480">
        <f t="shared" si="6"/>
        <v>4326200</v>
      </c>
      <c r="J60" s="480">
        <f t="shared" si="6"/>
        <v>0</v>
      </c>
      <c r="K60" s="480">
        <f t="shared" si="6"/>
        <v>0</v>
      </c>
      <c r="L60" s="480">
        <f t="shared" si="6"/>
        <v>2474136</v>
      </c>
      <c r="M60" s="480">
        <f t="shared" si="6"/>
        <v>-8505</v>
      </c>
      <c r="N60" s="480">
        <f t="shared" si="6"/>
        <v>0</v>
      </c>
      <c r="O60" s="480">
        <f t="shared" si="6"/>
        <v>1180357</v>
      </c>
      <c r="P60" s="480">
        <f t="shared" si="6"/>
        <v>111441</v>
      </c>
      <c r="Q60" s="480">
        <f t="shared" si="6"/>
        <v>-227316</v>
      </c>
      <c r="R60" s="480">
        <f t="shared" si="6"/>
        <v>0</v>
      </c>
      <c r="S60" s="480">
        <f t="shared" si="6"/>
        <v>0</v>
      </c>
      <c r="T60" s="480">
        <f t="shared" si="6"/>
        <v>0</v>
      </c>
      <c r="U60" s="480">
        <f t="shared" si="6"/>
        <v>0</v>
      </c>
      <c r="V60" s="480">
        <f t="shared" si="6"/>
        <v>0</v>
      </c>
      <c r="W60" s="480">
        <f t="shared" si="6"/>
        <v>0</v>
      </c>
      <c r="X60" s="480">
        <f t="shared" si="6"/>
        <v>7864718</v>
      </c>
    </row>
    <row r="61" spans="1:24" ht="18.75" customHeight="1">
      <c r="A61" s="336" t="s">
        <v>141</v>
      </c>
      <c r="B61" s="480">
        <f t="shared" ref="B61:Q82" si="7">B5-B33</f>
        <v>573060</v>
      </c>
      <c r="C61" s="480">
        <f t="shared" si="7"/>
        <v>0</v>
      </c>
      <c r="D61" s="480">
        <f t="shared" si="7"/>
        <v>0</v>
      </c>
      <c r="E61" s="480">
        <f t="shared" si="7"/>
        <v>0</v>
      </c>
      <c r="F61" s="480">
        <f t="shared" si="7"/>
        <v>0</v>
      </c>
      <c r="G61" s="480">
        <f t="shared" si="7"/>
        <v>0</v>
      </c>
      <c r="H61" s="480">
        <f t="shared" si="7"/>
        <v>0</v>
      </c>
      <c r="I61" s="480">
        <f t="shared" si="7"/>
        <v>70813</v>
      </c>
      <c r="J61" s="480">
        <f t="shared" si="7"/>
        <v>0</v>
      </c>
      <c r="K61" s="480">
        <f t="shared" si="7"/>
        <v>0</v>
      </c>
      <c r="L61" s="480">
        <f t="shared" si="7"/>
        <v>0</v>
      </c>
      <c r="M61" s="480">
        <f t="shared" si="7"/>
        <v>0</v>
      </c>
      <c r="N61" s="480">
        <f t="shared" si="7"/>
        <v>-361203</v>
      </c>
      <c r="O61" s="480">
        <f t="shared" si="7"/>
        <v>-1610352</v>
      </c>
      <c r="P61" s="480">
        <f t="shared" si="7"/>
        <v>268963</v>
      </c>
      <c r="Q61" s="480">
        <f t="shared" si="7"/>
        <v>0</v>
      </c>
      <c r="R61" s="480">
        <f t="shared" ref="C61:W73" si="8">R5-R33</f>
        <v>0</v>
      </c>
      <c r="S61" s="480">
        <f t="shared" si="8"/>
        <v>0</v>
      </c>
      <c r="T61" s="480">
        <f t="shared" si="8"/>
        <v>0</v>
      </c>
      <c r="U61" s="480">
        <f t="shared" si="8"/>
        <v>0</v>
      </c>
      <c r="V61" s="480">
        <f t="shared" si="8"/>
        <v>0</v>
      </c>
      <c r="W61" s="480">
        <f t="shared" si="8"/>
        <v>0</v>
      </c>
      <c r="X61" s="480">
        <f t="shared" ref="X61" si="9">X5-X33</f>
        <v>-1058719</v>
      </c>
    </row>
    <row r="62" spans="1:24" ht="18.75" customHeight="1">
      <c r="A62" s="336" t="s">
        <v>142</v>
      </c>
      <c r="B62" s="480">
        <f t="shared" si="7"/>
        <v>0</v>
      </c>
      <c r="C62" s="480">
        <f t="shared" si="8"/>
        <v>0</v>
      </c>
      <c r="D62" s="480">
        <f t="shared" si="8"/>
        <v>0</v>
      </c>
      <c r="E62" s="480">
        <f t="shared" si="8"/>
        <v>0</v>
      </c>
      <c r="F62" s="480">
        <f t="shared" si="8"/>
        <v>0</v>
      </c>
      <c r="G62" s="480">
        <f t="shared" si="8"/>
        <v>0</v>
      </c>
      <c r="H62" s="480">
        <f t="shared" si="8"/>
        <v>0</v>
      </c>
      <c r="I62" s="480">
        <f t="shared" si="8"/>
        <v>0</v>
      </c>
      <c r="J62" s="480">
        <f t="shared" si="8"/>
        <v>0</v>
      </c>
      <c r="K62" s="480">
        <f t="shared" si="8"/>
        <v>0</v>
      </c>
      <c r="L62" s="480">
        <f t="shared" si="8"/>
        <v>0</v>
      </c>
      <c r="M62" s="480">
        <f t="shared" si="8"/>
        <v>0</v>
      </c>
      <c r="N62" s="480">
        <f t="shared" si="8"/>
        <v>-3410167</v>
      </c>
      <c r="O62" s="480">
        <f t="shared" si="8"/>
        <v>57272655</v>
      </c>
      <c r="P62" s="480">
        <f t="shared" si="8"/>
        <v>-3386475</v>
      </c>
      <c r="Q62" s="480">
        <f t="shared" si="8"/>
        <v>0</v>
      </c>
      <c r="R62" s="480">
        <f t="shared" si="8"/>
        <v>0</v>
      </c>
      <c r="S62" s="480">
        <f t="shared" si="8"/>
        <v>-501706013</v>
      </c>
      <c r="T62" s="480">
        <f t="shared" si="8"/>
        <v>0</v>
      </c>
      <c r="U62" s="480">
        <f t="shared" si="8"/>
        <v>0</v>
      </c>
      <c r="V62" s="480">
        <f t="shared" si="8"/>
        <v>-4816</v>
      </c>
      <c r="W62" s="480">
        <f t="shared" si="8"/>
        <v>0</v>
      </c>
      <c r="X62" s="480">
        <f t="shared" ref="X62" si="10">X6-X34</f>
        <v>-451234816</v>
      </c>
    </row>
    <row r="63" spans="1:24" ht="18.75" customHeight="1">
      <c r="A63" s="336" t="s">
        <v>143</v>
      </c>
      <c r="B63" s="480">
        <f t="shared" si="7"/>
        <v>0</v>
      </c>
      <c r="C63" s="480">
        <f t="shared" si="8"/>
        <v>0</v>
      </c>
      <c r="D63" s="480">
        <f t="shared" si="8"/>
        <v>0</v>
      </c>
      <c r="E63" s="480">
        <f t="shared" si="8"/>
        <v>0</v>
      </c>
      <c r="F63" s="480">
        <f t="shared" si="8"/>
        <v>0</v>
      </c>
      <c r="G63" s="480">
        <f t="shared" si="8"/>
        <v>0</v>
      </c>
      <c r="H63" s="480">
        <f t="shared" si="8"/>
        <v>0</v>
      </c>
      <c r="I63" s="480">
        <f t="shared" si="8"/>
        <v>0</v>
      </c>
      <c r="J63" s="480">
        <f t="shared" si="8"/>
        <v>0</v>
      </c>
      <c r="K63" s="480">
        <f t="shared" si="8"/>
        <v>0</v>
      </c>
      <c r="L63" s="480">
        <f t="shared" si="8"/>
        <v>0</v>
      </c>
      <c r="M63" s="480">
        <f t="shared" si="8"/>
        <v>-14070</v>
      </c>
      <c r="N63" s="480">
        <f t="shared" si="8"/>
        <v>-19120386</v>
      </c>
      <c r="O63" s="480">
        <f t="shared" si="8"/>
        <v>-12947588</v>
      </c>
      <c r="P63" s="480">
        <f t="shared" si="8"/>
        <v>-1344909</v>
      </c>
      <c r="Q63" s="480">
        <f t="shared" si="8"/>
        <v>0</v>
      </c>
      <c r="R63" s="480">
        <f t="shared" si="8"/>
        <v>0</v>
      </c>
      <c r="S63" s="480">
        <f t="shared" si="8"/>
        <v>0</v>
      </c>
      <c r="T63" s="480">
        <f t="shared" si="8"/>
        <v>0</v>
      </c>
      <c r="U63" s="480">
        <f t="shared" si="8"/>
        <v>0</v>
      </c>
      <c r="V63" s="480">
        <f t="shared" si="8"/>
        <v>0</v>
      </c>
      <c r="W63" s="480">
        <f t="shared" si="8"/>
        <v>0</v>
      </c>
      <c r="X63" s="480">
        <f t="shared" ref="X63" si="11">X7-X35</f>
        <v>-33426953</v>
      </c>
    </row>
    <row r="64" spans="1:24" ht="18.75" customHeight="1">
      <c r="A64" s="336" t="s">
        <v>144</v>
      </c>
      <c r="B64" s="480">
        <f t="shared" si="7"/>
        <v>0</v>
      </c>
      <c r="C64" s="480">
        <f t="shared" si="8"/>
        <v>0</v>
      </c>
      <c r="D64" s="480">
        <f t="shared" si="8"/>
        <v>0</v>
      </c>
      <c r="E64" s="480">
        <f t="shared" si="8"/>
        <v>0</v>
      </c>
      <c r="F64" s="480">
        <f t="shared" si="8"/>
        <v>0</v>
      </c>
      <c r="G64" s="480">
        <f t="shared" si="8"/>
        <v>0</v>
      </c>
      <c r="H64" s="480">
        <f t="shared" si="8"/>
        <v>0</v>
      </c>
      <c r="I64" s="480">
        <f t="shared" si="8"/>
        <v>0</v>
      </c>
      <c r="J64" s="480">
        <f t="shared" si="8"/>
        <v>0</v>
      </c>
      <c r="K64" s="480">
        <f t="shared" si="8"/>
        <v>188010</v>
      </c>
      <c r="L64" s="480">
        <f t="shared" si="8"/>
        <v>0</v>
      </c>
      <c r="M64" s="480">
        <f t="shared" si="8"/>
        <v>0</v>
      </c>
      <c r="N64" s="480">
        <f t="shared" si="8"/>
        <v>-5532462</v>
      </c>
      <c r="O64" s="480">
        <f t="shared" si="8"/>
        <v>248040904</v>
      </c>
      <c r="P64" s="480">
        <f t="shared" si="8"/>
        <v>-735773</v>
      </c>
      <c r="Q64" s="480">
        <f t="shared" si="8"/>
        <v>0</v>
      </c>
      <c r="R64" s="480">
        <f t="shared" si="8"/>
        <v>0</v>
      </c>
      <c r="S64" s="480">
        <f t="shared" si="8"/>
        <v>0</v>
      </c>
      <c r="T64" s="480">
        <f t="shared" si="8"/>
        <v>0</v>
      </c>
      <c r="U64" s="480">
        <f t="shared" si="8"/>
        <v>0</v>
      </c>
      <c r="V64" s="480">
        <f t="shared" si="8"/>
        <v>-372307</v>
      </c>
      <c r="W64" s="480">
        <f t="shared" si="8"/>
        <v>0</v>
      </c>
      <c r="X64" s="480">
        <f t="shared" ref="X64" si="12">X8-X36</f>
        <v>241588372</v>
      </c>
    </row>
    <row r="65" spans="1:24" ht="18.75" customHeight="1">
      <c r="A65" s="336" t="s">
        <v>145</v>
      </c>
      <c r="B65" s="480">
        <f t="shared" si="7"/>
        <v>-6339797</v>
      </c>
      <c r="C65" s="480">
        <f t="shared" si="8"/>
        <v>0</v>
      </c>
      <c r="D65" s="480">
        <f t="shared" si="8"/>
        <v>0</v>
      </c>
      <c r="E65" s="480">
        <f t="shared" si="8"/>
        <v>0</v>
      </c>
      <c r="F65" s="480">
        <f t="shared" si="8"/>
        <v>-8212378</v>
      </c>
      <c r="G65" s="480">
        <f t="shared" si="8"/>
        <v>0</v>
      </c>
      <c r="H65" s="480">
        <f t="shared" si="8"/>
        <v>0</v>
      </c>
      <c r="I65" s="480">
        <f t="shared" si="8"/>
        <v>0</v>
      </c>
      <c r="J65" s="480">
        <f t="shared" si="8"/>
        <v>0</v>
      </c>
      <c r="K65" s="480">
        <f t="shared" si="8"/>
        <v>0</v>
      </c>
      <c r="L65" s="480">
        <f t="shared" si="8"/>
        <v>0</v>
      </c>
      <c r="M65" s="480">
        <f t="shared" si="8"/>
        <v>0</v>
      </c>
      <c r="N65" s="480">
        <f t="shared" si="8"/>
        <v>-29152</v>
      </c>
      <c r="O65" s="480">
        <f t="shared" si="8"/>
        <v>-4367422</v>
      </c>
      <c r="P65" s="480">
        <f t="shared" si="8"/>
        <v>1550422</v>
      </c>
      <c r="Q65" s="480">
        <f t="shared" si="8"/>
        <v>0</v>
      </c>
      <c r="R65" s="480">
        <f t="shared" si="8"/>
        <v>0</v>
      </c>
      <c r="S65" s="480">
        <f t="shared" si="8"/>
        <v>0</v>
      </c>
      <c r="T65" s="480">
        <f t="shared" si="8"/>
        <v>0</v>
      </c>
      <c r="U65" s="480">
        <f t="shared" si="8"/>
        <v>0</v>
      </c>
      <c r="V65" s="480">
        <f t="shared" si="8"/>
        <v>-228052</v>
      </c>
      <c r="W65" s="480">
        <f t="shared" si="8"/>
        <v>0</v>
      </c>
      <c r="X65" s="480">
        <f t="shared" ref="X65" si="13">X9-X37</f>
        <v>-17626379</v>
      </c>
    </row>
    <row r="66" spans="1:24" ht="18.75" customHeight="1">
      <c r="A66" s="336" t="s">
        <v>146</v>
      </c>
      <c r="B66" s="480">
        <f t="shared" si="7"/>
        <v>0</v>
      </c>
      <c r="C66" s="480">
        <f t="shared" si="8"/>
        <v>0</v>
      </c>
      <c r="D66" s="480">
        <f t="shared" si="8"/>
        <v>0</v>
      </c>
      <c r="E66" s="480">
        <f t="shared" si="8"/>
        <v>0</v>
      </c>
      <c r="F66" s="480">
        <f t="shared" si="8"/>
        <v>0</v>
      </c>
      <c r="G66" s="480">
        <f t="shared" si="8"/>
        <v>0</v>
      </c>
      <c r="H66" s="480">
        <f t="shared" si="8"/>
        <v>0</v>
      </c>
      <c r="I66" s="480">
        <f t="shared" si="8"/>
        <v>0</v>
      </c>
      <c r="J66" s="480">
        <f t="shared" si="8"/>
        <v>5269</v>
      </c>
      <c r="K66" s="480">
        <f t="shared" si="8"/>
        <v>0</v>
      </c>
      <c r="L66" s="480">
        <f t="shared" si="8"/>
        <v>0</v>
      </c>
      <c r="M66" s="480">
        <f t="shared" si="8"/>
        <v>0</v>
      </c>
      <c r="N66" s="480">
        <f t="shared" si="8"/>
        <v>-62194987</v>
      </c>
      <c r="O66" s="480">
        <f t="shared" si="8"/>
        <v>-5699732</v>
      </c>
      <c r="P66" s="480">
        <f t="shared" si="8"/>
        <v>533888</v>
      </c>
      <c r="Q66" s="480">
        <f t="shared" si="8"/>
        <v>0</v>
      </c>
      <c r="R66" s="480">
        <f t="shared" si="8"/>
        <v>0</v>
      </c>
      <c r="S66" s="480">
        <f t="shared" si="8"/>
        <v>0</v>
      </c>
      <c r="T66" s="480">
        <f t="shared" si="8"/>
        <v>0</v>
      </c>
      <c r="U66" s="480">
        <f t="shared" si="8"/>
        <v>0</v>
      </c>
      <c r="V66" s="480">
        <f t="shared" si="8"/>
        <v>0</v>
      </c>
      <c r="W66" s="480">
        <f t="shared" si="8"/>
        <v>0</v>
      </c>
      <c r="X66" s="480">
        <f t="shared" ref="X66" si="14">X10-X38</f>
        <v>-67355562</v>
      </c>
    </row>
    <row r="67" spans="1:24" ht="18.75" customHeight="1">
      <c r="A67" s="336" t="s">
        <v>147</v>
      </c>
      <c r="B67" s="480">
        <f t="shared" si="7"/>
        <v>0</v>
      </c>
      <c r="C67" s="480">
        <f t="shared" si="8"/>
        <v>0</v>
      </c>
      <c r="D67" s="480">
        <f t="shared" si="8"/>
        <v>0</v>
      </c>
      <c r="E67" s="480">
        <f t="shared" si="8"/>
        <v>0</v>
      </c>
      <c r="F67" s="480">
        <f t="shared" si="8"/>
        <v>246170</v>
      </c>
      <c r="G67" s="480">
        <f t="shared" si="8"/>
        <v>0</v>
      </c>
      <c r="H67" s="480">
        <f t="shared" si="8"/>
        <v>0</v>
      </c>
      <c r="I67" s="480">
        <f t="shared" si="8"/>
        <v>0</v>
      </c>
      <c r="J67" s="480">
        <f t="shared" si="8"/>
        <v>0</v>
      </c>
      <c r="K67" s="480">
        <f t="shared" si="8"/>
        <v>0</v>
      </c>
      <c r="L67" s="480">
        <f t="shared" si="8"/>
        <v>0</v>
      </c>
      <c r="M67" s="480">
        <f t="shared" si="8"/>
        <v>0</v>
      </c>
      <c r="N67" s="480">
        <f t="shared" si="8"/>
        <v>0</v>
      </c>
      <c r="O67" s="480">
        <f t="shared" si="8"/>
        <v>-1656559</v>
      </c>
      <c r="P67" s="480">
        <f t="shared" si="8"/>
        <v>12872</v>
      </c>
      <c r="Q67" s="480">
        <f t="shared" si="8"/>
        <v>0</v>
      </c>
      <c r="R67" s="480">
        <f t="shared" si="8"/>
        <v>0</v>
      </c>
      <c r="S67" s="480">
        <f t="shared" si="8"/>
        <v>0</v>
      </c>
      <c r="T67" s="480">
        <f t="shared" si="8"/>
        <v>0</v>
      </c>
      <c r="U67" s="480">
        <f t="shared" si="8"/>
        <v>0</v>
      </c>
      <c r="V67" s="480">
        <f t="shared" si="8"/>
        <v>0</v>
      </c>
      <c r="W67" s="480">
        <f t="shared" si="8"/>
        <v>0</v>
      </c>
      <c r="X67" s="480">
        <f t="shared" ref="X67" si="15">X11-X39</f>
        <v>-1397517</v>
      </c>
    </row>
    <row r="68" spans="1:24" ht="18.75" customHeight="1">
      <c r="A68" s="336" t="s">
        <v>148</v>
      </c>
      <c r="B68" s="480">
        <f t="shared" si="7"/>
        <v>952722</v>
      </c>
      <c r="C68" s="480">
        <f t="shared" si="8"/>
        <v>0</v>
      </c>
      <c r="D68" s="480">
        <f t="shared" si="8"/>
        <v>0</v>
      </c>
      <c r="E68" s="480">
        <f t="shared" si="8"/>
        <v>0</v>
      </c>
      <c r="F68" s="480">
        <f t="shared" si="8"/>
        <v>0</v>
      </c>
      <c r="G68" s="480">
        <f t="shared" si="8"/>
        <v>0</v>
      </c>
      <c r="H68" s="480">
        <f t="shared" si="8"/>
        <v>0</v>
      </c>
      <c r="I68" s="480">
        <f t="shared" si="8"/>
        <v>0</v>
      </c>
      <c r="J68" s="480">
        <f t="shared" si="8"/>
        <v>0</v>
      </c>
      <c r="K68" s="480">
        <f t="shared" si="8"/>
        <v>0</v>
      </c>
      <c r="L68" s="480">
        <f t="shared" si="8"/>
        <v>0</v>
      </c>
      <c r="M68" s="480">
        <f t="shared" si="8"/>
        <v>0</v>
      </c>
      <c r="N68" s="480">
        <f t="shared" si="8"/>
        <v>0</v>
      </c>
      <c r="O68" s="480">
        <f t="shared" si="8"/>
        <v>-3203240</v>
      </c>
      <c r="P68" s="480">
        <f t="shared" si="8"/>
        <v>-79633</v>
      </c>
      <c r="Q68" s="480">
        <f t="shared" si="8"/>
        <v>0</v>
      </c>
      <c r="R68" s="480">
        <f t="shared" si="8"/>
        <v>0</v>
      </c>
      <c r="S68" s="480">
        <f t="shared" si="8"/>
        <v>0</v>
      </c>
      <c r="T68" s="480">
        <f t="shared" si="8"/>
        <v>0</v>
      </c>
      <c r="U68" s="480">
        <f t="shared" si="8"/>
        <v>0</v>
      </c>
      <c r="V68" s="480">
        <f t="shared" si="8"/>
        <v>0</v>
      </c>
      <c r="W68" s="480">
        <f t="shared" si="8"/>
        <v>0</v>
      </c>
      <c r="X68" s="480">
        <f t="shared" ref="X68" si="16">X12-X40</f>
        <v>-2330151</v>
      </c>
    </row>
    <row r="69" spans="1:24" ht="18.75" customHeight="1">
      <c r="A69" s="336" t="s">
        <v>149</v>
      </c>
      <c r="B69" s="480">
        <f t="shared" si="7"/>
        <v>292245</v>
      </c>
      <c r="C69" s="480">
        <f t="shared" si="8"/>
        <v>0</v>
      </c>
      <c r="D69" s="480">
        <f t="shared" si="8"/>
        <v>0</v>
      </c>
      <c r="E69" s="480">
        <f t="shared" si="8"/>
        <v>0</v>
      </c>
      <c r="F69" s="480">
        <f t="shared" si="8"/>
        <v>0</v>
      </c>
      <c r="G69" s="480">
        <f t="shared" si="8"/>
        <v>0</v>
      </c>
      <c r="H69" s="480">
        <f t="shared" si="8"/>
        <v>0</v>
      </c>
      <c r="I69" s="480">
        <f t="shared" si="8"/>
        <v>0</v>
      </c>
      <c r="J69" s="480">
        <f t="shared" si="8"/>
        <v>0</v>
      </c>
      <c r="K69" s="480">
        <f t="shared" si="8"/>
        <v>0</v>
      </c>
      <c r="L69" s="480">
        <f t="shared" si="8"/>
        <v>0</v>
      </c>
      <c r="M69" s="480">
        <f t="shared" si="8"/>
        <v>0</v>
      </c>
      <c r="N69" s="480">
        <f t="shared" si="8"/>
        <v>-17658080</v>
      </c>
      <c r="O69" s="480">
        <f t="shared" si="8"/>
        <v>53238916</v>
      </c>
      <c r="P69" s="480">
        <f t="shared" si="8"/>
        <v>-27799</v>
      </c>
      <c r="Q69" s="480">
        <f t="shared" si="8"/>
        <v>0</v>
      </c>
      <c r="R69" s="480">
        <f t="shared" si="8"/>
        <v>0</v>
      </c>
      <c r="S69" s="480">
        <f t="shared" si="8"/>
        <v>0</v>
      </c>
      <c r="T69" s="480">
        <f t="shared" si="8"/>
        <v>0</v>
      </c>
      <c r="U69" s="480">
        <f t="shared" si="8"/>
        <v>0</v>
      </c>
      <c r="V69" s="480">
        <f t="shared" si="8"/>
        <v>1337760</v>
      </c>
      <c r="W69" s="480">
        <f t="shared" si="8"/>
        <v>0</v>
      </c>
      <c r="X69" s="480">
        <f t="shared" ref="X69" si="17">X13-X41</f>
        <v>37183042</v>
      </c>
    </row>
    <row r="70" spans="1:24" ht="18.75" customHeight="1">
      <c r="A70" s="336" t="s">
        <v>150</v>
      </c>
      <c r="B70" s="480">
        <f t="shared" si="7"/>
        <v>0</v>
      </c>
      <c r="C70" s="480">
        <f t="shared" si="8"/>
        <v>0</v>
      </c>
      <c r="D70" s="480">
        <f t="shared" si="8"/>
        <v>0</v>
      </c>
      <c r="E70" s="480">
        <f t="shared" si="8"/>
        <v>0</v>
      </c>
      <c r="F70" s="480">
        <f t="shared" si="8"/>
        <v>0</v>
      </c>
      <c r="G70" s="480">
        <f t="shared" si="8"/>
        <v>0</v>
      </c>
      <c r="H70" s="480">
        <f t="shared" si="8"/>
        <v>1410560</v>
      </c>
      <c r="I70" s="480">
        <f t="shared" si="8"/>
        <v>0</v>
      </c>
      <c r="J70" s="480">
        <f t="shared" si="8"/>
        <v>0</v>
      </c>
      <c r="K70" s="480">
        <f t="shared" si="8"/>
        <v>0</v>
      </c>
      <c r="L70" s="480">
        <f t="shared" si="8"/>
        <v>0</v>
      </c>
      <c r="M70" s="480">
        <f t="shared" si="8"/>
        <v>0</v>
      </c>
      <c r="N70" s="480">
        <f t="shared" si="8"/>
        <v>6120440</v>
      </c>
      <c r="O70" s="480">
        <f t="shared" si="8"/>
        <v>101392287</v>
      </c>
      <c r="P70" s="480">
        <f t="shared" si="8"/>
        <v>564803</v>
      </c>
      <c r="Q70" s="480">
        <f t="shared" si="8"/>
        <v>0</v>
      </c>
      <c r="R70" s="480">
        <f t="shared" si="8"/>
        <v>0</v>
      </c>
      <c r="S70" s="480">
        <f t="shared" si="8"/>
        <v>0</v>
      </c>
      <c r="T70" s="480">
        <f t="shared" si="8"/>
        <v>0</v>
      </c>
      <c r="U70" s="480">
        <f t="shared" si="8"/>
        <v>0</v>
      </c>
      <c r="V70" s="480">
        <f t="shared" si="8"/>
        <v>0</v>
      </c>
      <c r="W70" s="480">
        <f t="shared" si="8"/>
        <v>0</v>
      </c>
      <c r="X70" s="480">
        <f t="shared" ref="X70" si="18">X14-X42</f>
        <v>109488090</v>
      </c>
    </row>
    <row r="71" spans="1:24" ht="18.75" customHeight="1">
      <c r="A71" s="336" t="s">
        <v>151</v>
      </c>
      <c r="B71" s="480">
        <f t="shared" si="7"/>
        <v>0</v>
      </c>
      <c r="C71" s="480">
        <f t="shared" si="8"/>
        <v>0</v>
      </c>
      <c r="D71" s="480">
        <f t="shared" si="8"/>
        <v>-94375</v>
      </c>
      <c r="E71" s="480">
        <f t="shared" si="8"/>
        <v>0</v>
      </c>
      <c r="F71" s="480">
        <f t="shared" si="8"/>
        <v>0</v>
      </c>
      <c r="G71" s="480">
        <f t="shared" si="8"/>
        <v>0</v>
      </c>
      <c r="H71" s="480">
        <f t="shared" si="8"/>
        <v>0</v>
      </c>
      <c r="I71" s="480">
        <f t="shared" si="8"/>
        <v>0</v>
      </c>
      <c r="J71" s="480">
        <f t="shared" si="8"/>
        <v>0</v>
      </c>
      <c r="K71" s="480">
        <f t="shared" si="8"/>
        <v>0</v>
      </c>
      <c r="L71" s="480">
        <f t="shared" si="8"/>
        <v>0</v>
      </c>
      <c r="M71" s="480">
        <f t="shared" si="8"/>
        <v>0</v>
      </c>
      <c r="N71" s="480">
        <f t="shared" si="8"/>
        <v>-96997774</v>
      </c>
      <c r="O71" s="480">
        <f t="shared" si="8"/>
        <v>-1718565</v>
      </c>
      <c r="P71" s="480">
        <f t="shared" si="8"/>
        <v>541531</v>
      </c>
      <c r="Q71" s="480">
        <f t="shared" si="8"/>
        <v>0</v>
      </c>
      <c r="R71" s="480">
        <f t="shared" si="8"/>
        <v>0</v>
      </c>
      <c r="S71" s="480">
        <f t="shared" si="8"/>
        <v>-1601725</v>
      </c>
      <c r="T71" s="480">
        <f t="shared" si="8"/>
        <v>0</v>
      </c>
      <c r="U71" s="480">
        <f t="shared" si="8"/>
        <v>0</v>
      </c>
      <c r="V71" s="480">
        <f t="shared" si="8"/>
        <v>0</v>
      </c>
      <c r="W71" s="480">
        <f t="shared" si="8"/>
        <v>0</v>
      </c>
      <c r="X71" s="480">
        <f t="shared" ref="X71" si="19">X15-X43</f>
        <v>-99870908</v>
      </c>
    </row>
    <row r="72" spans="1:24" ht="18.75" customHeight="1">
      <c r="A72" s="336" t="s">
        <v>152</v>
      </c>
      <c r="B72" s="480">
        <f t="shared" si="7"/>
        <v>502204</v>
      </c>
      <c r="C72" s="480">
        <f t="shared" si="8"/>
        <v>0</v>
      </c>
      <c r="D72" s="480">
        <f t="shared" si="8"/>
        <v>0</v>
      </c>
      <c r="E72" s="480">
        <f t="shared" si="8"/>
        <v>0</v>
      </c>
      <c r="F72" s="480">
        <f t="shared" si="8"/>
        <v>0</v>
      </c>
      <c r="G72" s="480">
        <f t="shared" si="8"/>
        <v>0</v>
      </c>
      <c r="H72" s="480">
        <f t="shared" si="8"/>
        <v>0</v>
      </c>
      <c r="I72" s="480">
        <f t="shared" si="8"/>
        <v>0</v>
      </c>
      <c r="J72" s="480">
        <f t="shared" si="8"/>
        <v>0</v>
      </c>
      <c r="K72" s="480">
        <f t="shared" si="8"/>
        <v>0</v>
      </c>
      <c r="L72" s="480">
        <f t="shared" si="8"/>
        <v>0</v>
      </c>
      <c r="M72" s="480">
        <f t="shared" si="8"/>
        <v>0</v>
      </c>
      <c r="N72" s="480">
        <f t="shared" si="8"/>
        <v>-3212447</v>
      </c>
      <c r="O72" s="480">
        <f t="shared" si="8"/>
        <v>-711018</v>
      </c>
      <c r="P72" s="480">
        <f t="shared" si="8"/>
        <v>1706716</v>
      </c>
      <c r="Q72" s="480">
        <f t="shared" si="8"/>
        <v>0</v>
      </c>
      <c r="R72" s="480">
        <f t="shared" si="8"/>
        <v>0</v>
      </c>
      <c r="S72" s="480">
        <f t="shared" si="8"/>
        <v>0</v>
      </c>
      <c r="T72" s="480">
        <f t="shared" si="8"/>
        <v>0</v>
      </c>
      <c r="U72" s="480">
        <f t="shared" si="8"/>
        <v>0</v>
      </c>
      <c r="V72" s="480">
        <f t="shared" si="8"/>
        <v>0</v>
      </c>
      <c r="W72" s="480">
        <f t="shared" si="8"/>
        <v>0</v>
      </c>
      <c r="X72" s="480">
        <f t="shared" ref="X72" si="20">X16-X44</f>
        <v>-1714545</v>
      </c>
    </row>
    <row r="73" spans="1:24" ht="18.75" customHeight="1">
      <c r="A73" s="336" t="s">
        <v>153</v>
      </c>
      <c r="B73" s="480">
        <f t="shared" si="7"/>
        <v>0</v>
      </c>
      <c r="C73" s="480">
        <f t="shared" si="8"/>
        <v>0</v>
      </c>
      <c r="D73" s="480">
        <f t="shared" si="8"/>
        <v>0</v>
      </c>
      <c r="E73" s="480">
        <f t="shared" si="8"/>
        <v>0</v>
      </c>
      <c r="F73" s="480">
        <f t="shared" si="8"/>
        <v>0</v>
      </c>
      <c r="G73" s="480">
        <f t="shared" si="8"/>
        <v>0</v>
      </c>
      <c r="H73" s="480">
        <f t="shared" si="8"/>
        <v>0</v>
      </c>
      <c r="I73" s="480">
        <f t="shared" si="8"/>
        <v>0</v>
      </c>
      <c r="J73" s="480">
        <f t="shared" si="8"/>
        <v>0</v>
      </c>
      <c r="K73" s="480">
        <f t="shared" si="8"/>
        <v>0</v>
      </c>
      <c r="L73" s="480">
        <f t="shared" si="8"/>
        <v>0</v>
      </c>
      <c r="M73" s="480">
        <f t="shared" si="8"/>
        <v>0</v>
      </c>
      <c r="N73" s="480">
        <f t="shared" si="8"/>
        <v>2699861</v>
      </c>
      <c r="O73" s="480">
        <f t="shared" si="8"/>
        <v>33165597</v>
      </c>
      <c r="P73" s="480">
        <f t="shared" si="8"/>
        <v>4093</v>
      </c>
      <c r="Q73" s="480">
        <f t="shared" si="8"/>
        <v>0</v>
      </c>
      <c r="R73" s="480">
        <f t="shared" si="8"/>
        <v>0</v>
      </c>
      <c r="S73" s="480">
        <f t="shared" si="8"/>
        <v>0</v>
      </c>
      <c r="T73" s="480">
        <f t="shared" si="8"/>
        <v>0</v>
      </c>
      <c r="U73" s="480">
        <f t="shared" ref="C73:W82" si="21">U17-U45</f>
        <v>0</v>
      </c>
      <c r="V73" s="480">
        <f t="shared" si="21"/>
        <v>0</v>
      </c>
      <c r="W73" s="480">
        <f t="shared" si="21"/>
        <v>0</v>
      </c>
      <c r="X73" s="480">
        <f t="shared" ref="X73" si="22">X17-X45</f>
        <v>35869551</v>
      </c>
    </row>
    <row r="74" spans="1:24" ht="18.75" customHeight="1">
      <c r="A74" s="336" t="s">
        <v>154</v>
      </c>
      <c r="B74" s="480">
        <f t="shared" si="7"/>
        <v>0</v>
      </c>
      <c r="C74" s="480">
        <f t="shared" si="21"/>
        <v>0</v>
      </c>
      <c r="D74" s="480">
        <f t="shared" si="21"/>
        <v>0</v>
      </c>
      <c r="E74" s="480">
        <f t="shared" si="21"/>
        <v>0</v>
      </c>
      <c r="F74" s="480">
        <f t="shared" si="21"/>
        <v>0</v>
      </c>
      <c r="G74" s="480">
        <f t="shared" si="21"/>
        <v>0</v>
      </c>
      <c r="H74" s="480">
        <f t="shared" si="21"/>
        <v>0</v>
      </c>
      <c r="I74" s="480">
        <f t="shared" si="21"/>
        <v>92876</v>
      </c>
      <c r="J74" s="480">
        <f t="shared" si="21"/>
        <v>0</v>
      </c>
      <c r="K74" s="480">
        <f t="shared" si="21"/>
        <v>0</v>
      </c>
      <c r="L74" s="480">
        <f t="shared" si="21"/>
        <v>0</v>
      </c>
      <c r="M74" s="480">
        <f t="shared" si="21"/>
        <v>0</v>
      </c>
      <c r="N74" s="480">
        <f t="shared" si="21"/>
        <v>-1014185</v>
      </c>
      <c r="O74" s="480">
        <f t="shared" si="21"/>
        <v>-10176871</v>
      </c>
      <c r="P74" s="480">
        <f t="shared" si="21"/>
        <v>394240</v>
      </c>
      <c r="Q74" s="480">
        <f t="shared" si="21"/>
        <v>0</v>
      </c>
      <c r="R74" s="480">
        <f t="shared" si="21"/>
        <v>0</v>
      </c>
      <c r="S74" s="480">
        <f t="shared" si="21"/>
        <v>0</v>
      </c>
      <c r="T74" s="480">
        <f t="shared" si="21"/>
        <v>0</v>
      </c>
      <c r="U74" s="480">
        <f t="shared" si="21"/>
        <v>0</v>
      </c>
      <c r="V74" s="480">
        <f t="shared" si="21"/>
        <v>0</v>
      </c>
      <c r="W74" s="480">
        <f t="shared" si="21"/>
        <v>0</v>
      </c>
      <c r="X74" s="480">
        <f t="shared" ref="X74" si="23">X18-X46</f>
        <v>-10703940</v>
      </c>
    </row>
    <row r="75" spans="1:24" ht="18.75" customHeight="1">
      <c r="A75" s="336" t="s">
        <v>155</v>
      </c>
      <c r="B75" s="480">
        <f t="shared" si="7"/>
        <v>0</v>
      </c>
      <c r="C75" s="480">
        <f t="shared" si="21"/>
        <v>0</v>
      </c>
      <c r="D75" s="480">
        <f t="shared" si="21"/>
        <v>-51245</v>
      </c>
      <c r="E75" s="480">
        <f t="shared" si="21"/>
        <v>0</v>
      </c>
      <c r="F75" s="480">
        <f t="shared" si="21"/>
        <v>0</v>
      </c>
      <c r="G75" s="480">
        <f t="shared" si="21"/>
        <v>0</v>
      </c>
      <c r="H75" s="480">
        <f t="shared" si="21"/>
        <v>0</v>
      </c>
      <c r="I75" s="480">
        <f t="shared" si="21"/>
        <v>0</v>
      </c>
      <c r="J75" s="480">
        <f t="shared" si="21"/>
        <v>0</v>
      </c>
      <c r="K75" s="480">
        <f t="shared" si="21"/>
        <v>0</v>
      </c>
      <c r="L75" s="480">
        <f t="shared" si="21"/>
        <v>0</v>
      </c>
      <c r="M75" s="480">
        <f t="shared" si="21"/>
        <v>0</v>
      </c>
      <c r="N75" s="480">
        <f t="shared" si="21"/>
        <v>0</v>
      </c>
      <c r="O75" s="480">
        <f t="shared" si="21"/>
        <v>0</v>
      </c>
      <c r="P75" s="480">
        <f t="shared" si="21"/>
        <v>76685</v>
      </c>
      <c r="Q75" s="480">
        <f t="shared" si="21"/>
        <v>0</v>
      </c>
      <c r="R75" s="480">
        <f t="shared" si="21"/>
        <v>0</v>
      </c>
      <c r="S75" s="480">
        <f t="shared" si="21"/>
        <v>0</v>
      </c>
      <c r="T75" s="480">
        <f t="shared" si="21"/>
        <v>0</v>
      </c>
      <c r="U75" s="480">
        <f t="shared" si="21"/>
        <v>0</v>
      </c>
      <c r="V75" s="480">
        <f t="shared" si="21"/>
        <v>0</v>
      </c>
      <c r="W75" s="480">
        <f t="shared" si="21"/>
        <v>0</v>
      </c>
      <c r="X75" s="480">
        <f t="shared" ref="X75" si="24">X19-X47</f>
        <v>25440</v>
      </c>
    </row>
    <row r="76" spans="1:24" ht="18.75" customHeight="1">
      <c r="A76" s="336" t="s">
        <v>156</v>
      </c>
      <c r="B76" s="480">
        <f t="shared" si="7"/>
        <v>0</v>
      </c>
      <c r="C76" s="480">
        <f t="shared" si="21"/>
        <v>0</v>
      </c>
      <c r="D76" s="480">
        <f t="shared" si="21"/>
        <v>0</v>
      </c>
      <c r="E76" s="480">
        <f t="shared" si="21"/>
        <v>0</v>
      </c>
      <c r="F76" s="480">
        <f t="shared" si="21"/>
        <v>0</v>
      </c>
      <c r="G76" s="480">
        <f t="shared" si="21"/>
        <v>0</v>
      </c>
      <c r="H76" s="480">
        <f t="shared" si="21"/>
        <v>0</v>
      </c>
      <c r="I76" s="480">
        <f t="shared" si="21"/>
        <v>0</v>
      </c>
      <c r="J76" s="480">
        <f t="shared" si="21"/>
        <v>0</v>
      </c>
      <c r="K76" s="480">
        <f t="shared" si="21"/>
        <v>0</v>
      </c>
      <c r="L76" s="480">
        <f t="shared" si="21"/>
        <v>0</v>
      </c>
      <c r="M76" s="480">
        <f t="shared" si="21"/>
        <v>0</v>
      </c>
      <c r="N76" s="480">
        <f t="shared" si="21"/>
        <v>-653842</v>
      </c>
      <c r="O76" s="480">
        <f t="shared" si="21"/>
        <v>31083</v>
      </c>
      <c r="P76" s="480">
        <f t="shared" si="21"/>
        <v>-34100</v>
      </c>
      <c r="Q76" s="480">
        <f t="shared" si="21"/>
        <v>0</v>
      </c>
      <c r="R76" s="480">
        <f t="shared" si="21"/>
        <v>0</v>
      </c>
      <c r="S76" s="480">
        <f t="shared" si="21"/>
        <v>0</v>
      </c>
      <c r="T76" s="480">
        <f t="shared" si="21"/>
        <v>0</v>
      </c>
      <c r="U76" s="480">
        <f t="shared" si="21"/>
        <v>0</v>
      </c>
      <c r="V76" s="480">
        <f t="shared" si="21"/>
        <v>0</v>
      </c>
      <c r="W76" s="480">
        <f t="shared" si="21"/>
        <v>0</v>
      </c>
      <c r="X76" s="480">
        <f t="shared" ref="X76" si="25">X20-X48</f>
        <v>-656859</v>
      </c>
    </row>
    <row r="77" spans="1:24" ht="18.75" customHeight="1">
      <c r="A77" s="336" t="s">
        <v>157</v>
      </c>
      <c r="B77" s="480">
        <f t="shared" si="7"/>
        <v>0</v>
      </c>
      <c r="C77" s="480">
        <f t="shared" si="21"/>
        <v>0</v>
      </c>
      <c r="D77" s="480">
        <f t="shared" si="21"/>
        <v>0</v>
      </c>
      <c r="E77" s="480">
        <f t="shared" si="21"/>
        <v>0</v>
      </c>
      <c r="F77" s="480">
        <f t="shared" si="21"/>
        <v>0</v>
      </c>
      <c r="G77" s="480">
        <f t="shared" si="21"/>
        <v>0</v>
      </c>
      <c r="H77" s="480">
        <f t="shared" si="21"/>
        <v>0</v>
      </c>
      <c r="I77" s="480">
        <f t="shared" si="21"/>
        <v>0</v>
      </c>
      <c r="J77" s="480">
        <f t="shared" si="21"/>
        <v>0</v>
      </c>
      <c r="K77" s="480">
        <f t="shared" si="21"/>
        <v>0</v>
      </c>
      <c r="L77" s="480">
        <f t="shared" si="21"/>
        <v>0</v>
      </c>
      <c r="M77" s="480">
        <f t="shared" si="21"/>
        <v>0</v>
      </c>
      <c r="N77" s="480">
        <f t="shared" si="21"/>
        <v>-2015223984</v>
      </c>
      <c r="O77" s="480">
        <f t="shared" si="21"/>
        <v>-37819785</v>
      </c>
      <c r="P77" s="480">
        <f t="shared" si="21"/>
        <v>104012</v>
      </c>
      <c r="Q77" s="480">
        <f t="shared" si="21"/>
        <v>0</v>
      </c>
      <c r="R77" s="480">
        <f t="shared" si="21"/>
        <v>0</v>
      </c>
      <c r="S77" s="480">
        <f t="shared" si="21"/>
        <v>0</v>
      </c>
      <c r="T77" s="480">
        <f t="shared" si="21"/>
        <v>0</v>
      </c>
      <c r="U77" s="480">
        <f t="shared" si="21"/>
        <v>0</v>
      </c>
      <c r="V77" s="480">
        <f t="shared" si="21"/>
        <v>0</v>
      </c>
      <c r="W77" s="480">
        <f t="shared" si="21"/>
        <v>0</v>
      </c>
      <c r="X77" s="480">
        <f t="shared" ref="X77" si="26">X21-X49</f>
        <v>-2052939757</v>
      </c>
    </row>
    <row r="78" spans="1:24" ht="18.75" customHeight="1">
      <c r="A78" s="336" t="s">
        <v>158</v>
      </c>
      <c r="B78" s="480">
        <f t="shared" si="7"/>
        <v>0</v>
      </c>
      <c r="C78" s="480">
        <f t="shared" si="21"/>
        <v>0</v>
      </c>
      <c r="D78" s="480">
        <f t="shared" si="21"/>
        <v>0</v>
      </c>
      <c r="E78" s="480">
        <f t="shared" si="21"/>
        <v>0</v>
      </c>
      <c r="F78" s="480">
        <f t="shared" si="21"/>
        <v>0</v>
      </c>
      <c r="G78" s="480">
        <f t="shared" si="21"/>
        <v>0</v>
      </c>
      <c r="H78" s="480">
        <f t="shared" si="21"/>
        <v>0</v>
      </c>
      <c r="I78" s="480">
        <f t="shared" si="21"/>
        <v>0</v>
      </c>
      <c r="J78" s="480">
        <f t="shared" si="21"/>
        <v>0</v>
      </c>
      <c r="K78" s="480">
        <f t="shared" si="21"/>
        <v>0</v>
      </c>
      <c r="L78" s="480">
        <f t="shared" si="21"/>
        <v>0</v>
      </c>
      <c r="M78" s="480">
        <f t="shared" si="21"/>
        <v>0</v>
      </c>
      <c r="N78" s="480">
        <f t="shared" si="21"/>
        <v>-200316753</v>
      </c>
      <c r="O78" s="480">
        <f t="shared" si="21"/>
        <v>-3645656</v>
      </c>
      <c r="P78" s="480">
        <f t="shared" si="21"/>
        <v>-43124</v>
      </c>
      <c r="Q78" s="480">
        <f t="shared" si="21"/>
        <v>0</v>
      </c>
      <c r="R78" s="480">
        <f t="shared" si="21"/>
        <v>0</v>
      </c>
      <c r="S78" s="480">
        <f t="shared" si="21"/>
        <v>-31833666</v>
      </c>
      <c r="T78" s="480">
        <f t="shared" si="21"/>
        <v>-52807532</v>
      </c>
      <c r="U78" s="480">
        <f t="shared" si="21"/>
        <v>-62940</v>
      </c>
      <c r="V78" s="480">
        <f t="shared" si="21"/>
        <v>7421206</v>
      </c>
      <c r="W78" s="480">
        <f t="shared" si="21"/>
        <v>0</v>
      </c>
      <c r="X78" s="480">
        <f t="shared" ref="X78" si="27">X22-X50</f>
        <v>-281288465</v>
      </c>
    </row>
    <row r="79" spans="1:24" ht="18.75" customHeight="1">
      <c r="A79" s="336" t="s">
        <v>159</v>
      </c>
      <c r="B79" s="480">
        <f t="shared" si="7"/>
        <v>0</v>
      </c>
      <c r="C79" s="480">
        <f t="shared" si="21"/>
        <v>0</v>
      </c>
      <c r="D79" s="480">
        <f t="shared" si="21"/>
        <v>0</v>
      </c>
      <c r="E79" s="480">
        <f t="shared" si="21"/>
        <v>0</v>
      </c>
      <c r="F79" s="480">
        <f t="shared" si="21"/>
        <v>0</v>
      </c>
      <c r="G79" s="480">
        <f t="shared" si="21"/>
        <v>0</v>
      </c>
      <c r="H79" s="480">
        <f t="shared" si="21"/>
        <v>0</v>
      </c>
      <c r="I79" s="480">
        <f t="shared" si="21"/>
        <v>0</v>
      </c>
      <c r="J79" s="480">
        <f t="shared" si="21"/>
        <v>0</v>
      </c>
      <c r="K79" s="480">
        <f t="shared" si="21"/>
        <v>0</v>
      </c>
      <c r="L79" s="480">
        <f t="shared" si="21"/>
        <v>0</v>
      </c>
      <c r="M79" s="480">
        <f t="shared" si="21"/>
        <v>0</v>
      </c>
      <c r="N79" s="480">
        <f t="shared" si="21"/>
        <v>0</v>
      </c>
      <c r="O79" s="480">
        <f t="shared" si="21"/>
        <v>0</v>
      </c>
      <c r="P79" s="480">
        <f t="shared" si="21"/>
        <v>-1725322</v>
      </c>
      <c r="Q79" s="480">
        <f t="shared" si="21"/>
        <v>0</v>
      </c>
      <c r="R79" s="480">
        <f t="shared" si="21"/>
        <v>0</v>
      </c>
      <c r="S79" s="480">
        <f t="shared" si="21"/>
        <v>0</v>
      </c>
      <c r="T79" s="480">
        <f t="shared" si="21"/>
        <v>0</v>
      </c>
      <c r="U79" s="480">
        <f t="shared" si="21"/>
        <v>0</v>
      </c>
      <c r="V79" s="480">
        <f t="shared" si="21"/>
        <v>0</v>
      </c>
      <c r="W79" s="480">
        <f t="shared" si="21"/>
        <v>0</v>
      </c>
      <c r="X79" s="480">
        <f t="shared" ref="X79" si="28">X23-X51</f>
        <v>-1725322</v>
      </c>
    </row>
    <row r="80" spans="1:24" ht="18.75" customHeight="1">
      <c r="A80" s="336" t="s">
        <v>160</v>
      </c>
      <c r="B80" s="480">
        <f t="shared" si="7"/>
        <v>0</v>
      </c>
      <c r="C80" s="480">
        <f t="shared" si="21"/>
        <v>134367</v>
      </c>
      <c r="D80" s="480">
        <f t="shared" si="21"/>
        <v>0</v>
      </c>
      <c r="E80" s="480">
        <f t="shared" si="21"/>
        <v>0</v>
      </c>
      <c r="F80" s="480">
        <f t="shared" si="21"/>
        <v>0</v>
      </c>
      <c r="G80" s="480">
        <f t="shared" si="21"/>
        <v>0</v>
      </c>
      <c r="H80" s="480">
        <f t="shared" si="21"/>
        <v>0</v>
      </c>
      <c r="I80" s="480">
        <f t="shared" si="21"/>
        <v>0</v>
      </c>
      <c r="J80" s="480">
        <f t="shared" si="21"/>
        <v>0</v>
      </c>
      <c r="K80" s="480">
        <f t="shared" si="21"/>
        <v>0</v>
      </c>
      <c r="L80" s="480">
        <f t="shared" si="21"/>
        <v>0</v>
      </c>
      <c r="M80" s="480">
        <f t="shared" si="21"/>
        <v>0</v>
      </c>
      <c r="N80" s="480">
        <f t="shared" si="21"/>
        <v>-61741869</v>
      </c>
      <c r="O80" s="480">
        <f t="shared" si="21"/>
        <v>-2563390</v>
      </c>
      <c r="P80" s="480">
        <f t="shared" si="21"/>
        <v>165118</v>
      </c>
      <c r="Q80" s="480">
        <f t="shared" si="21"/>
        <v>0</v>
      </c>
      <c r="R80" s="480">
        <f t="shared" si="21"/>
        <v>0</v>
      </c>
      <c r="S80" s="480">
        <f t="shared" si="21"/>
        <v>0</v>
      </c>
      <c r="T80" s="480">
        <f t="shared" si="21"/>
        <v>0</v>
      </c>
      <c r="U80" s="480">
        <f t="shared" si="21"/>
        <v>0</v>
      </c>
      <c r="V80" s="480">
        <f t="shared" si="21"/>
        <v>0</v>
      </c>
      <c r="W80" s="480">
        <f t="shared" si="21"/>
        <v>0</v>
      </c>
      <c r="X80" s="480">
        <f t="shared" ref="X80" si="29">X24-X52</f>
        <v>-64005774</v>
      </c>
    </row>
    <row r="81" spans="1:24" ht="18.75" customHeight="1">
      <c r="A81" s="336" t="s">
        <v>161</v>
      </c>
      <c r="B81" s="480">
        <f t="shared" si="7"/>
        <v>643749</v>
      </c>
      <c r="C81" s="480">
        <f t="shared" si="21"/>
        <v>0</v>
      </c>
      <c r="D81" s="480">
        <f t="shared" si="21"/>
        <v>0</v>
      </c>
      <c r="E81" s="480">
        <f t="shared" si="21"/>
        <v>0</v>
      </c>
      <c r="F81" s="480">
        <f t="shared" si="21"/>
        <v>0</v>
      </c>
      <c r="G81" s="480">
        <f t="shared" si="21"/>
        <v>0</v>
      </c>
      <c r="H81" s="480">
        <f t="shared" si="21"/>
        <v>0</v>
      </c>
      <c r="I81" s="480">
        <f t="shared" si="21"/>
        <v>0</v>
      </c>
      <c r="J81" s="480">
        <f t="shared" si="21"/>
        <v>0</v>
      </c>
      <c r="K81" s="480">
        <f t="shared" si="21"/>
        <v>0</v>
      </c>
      <c r="L81" s="480">
        <f t="shared" si="21"/>
        <v>0</v>
      </c>
      <c r="M81" s="480">
        <f t="shared" si="21"/>
        <v>0</v>
      </c>
      <c r="N81" s="480">
        <f t="shared" si="21"/>
        <v>-706002</v>
      </c>
      <c r="O81" s="480">
        <f t="shared" si="21"/>
        <v>-2360751</v>
      </c>
      <c r="P81" s="480">
        <f t="shared" si="21"/>
        <v>32984</v>
      </c>
      <c r="Q81" s="480">
        <f t="shared" si="21"/>
        <v>0</v>
      </c>
      <c r="R81" s="480">
        <f t="shared" si="21"/>
        <v>0</v>
      </c>
      <c r="S81" s="480">
        <f t="shared" si="21"/>
        <v>0</v>
      </c>
      <c r="T81" s="480">
        <f t="shared" si="21"/>
        <v>0</v>
      </c>
      <c r="U81" s="480">
        <f t="shared" si="21"/>
        <v>0</v>
      </c>
      <c r="V81" s="480">
        <f t="shared" si="21"/>
        <v>0</v>
      </c>
      <c r="W81" s="480">
        <f t="shared" si="21"/>
        <v>0</v>
      </c>
      <c r="X81" s="480">
        <f t="shared" ref="X81" si="30">X25-X53</f>
        <v>-2390020</v>
      </c>
    </row>
    <row r="82" spans="1:24" ht="18.75" customHeight="1" thickBot="1">
      <c r="A82" s="349" t="s">
        <v>162</v>
      </c>
      <c r="B82" s="481">
        <f t="shared" si="7"/>
        <v>-96405</v>
      </c>
      <c r="C82" s="481">
        <f t="shared" si="21"/>
        <v>0</v>
      </c>
      <c r="D82" s="481">
        <f t="shared" si="21"/>
        <v>0</v>
      </c>
      <c r="E82" s="481">
        <f t="shared" si="21"/>
        <v>0</v>
      </c>
      <c r="F82" s="481">
        <f t="shared" si="21"/>
        <v>0</v>
      </c>
      <c r="G82" s="481">
        <f t="shared" si="21"/>
        <v>0</v>
      </c>
      <c r="H82" s="481">
        <f t="shared" si="21"/>
        <v>0</v>
      </c>
      <c r="I82" s="481">
        <f t="shared" si="21"/>
        <v>0</v>
      </c>
      <c r="J82" s="481">
        <f t="shared" si="21"/>
        <v>0</v>
      </c>
      <c r="K82" s="481">
        <f t="shared" si="21"/>
        <v>0</v>
      </c>
      <c r="L82" s="481">
        <f t="shared" si="21"/>
        <v>0</v>
      </c>
      <c r="M82" s="481">
        <f t="shared" si="21"/>
        <v>0</v>
      </c>
      <c r="N82" s="481">
        <f t="shared" si="21"/>
        <v>-7228</v>
      </c>
      <c r="O82" s="481">
        <f t="shared" si="21"/>
        <v>-2215610</v>
      </c>
      <c r="P82" s="481">
        <f t="shared" si="21"/>
        <v>-193222</v>
      </c>
      <c r="Q82" s="481">
        <f t="shared" si="21"/>
        <v>0</v>
      </c>
      <c r="R82" s="481">
        <f t="shared" si="21"/>
        <v>0</v>
      </c>
      <c r="S82" s="481">
        <f t="shared" si="21"/>
        <v>0</v>
      </c>
      <c r="T82" s="481">
        <f t="shared" si="21"/>
        <v>0</v>
      </c>
      <c r="U82" s="481">
        <f t="shared" si="21"/>
        <v>0</v>
      </c>
      <c r="V82" s="481">
        <f t="shared" si="21"/>
        <v>0</v>
      </c>
      <c r="W82" s="481">
        <f t="shared" si="21"/>
        <v>0</v>
      </c>
      <c r="X82" s="481">
        <f t="shared" ref="X82" si="31">X26-X54</f>
        <v>-2512465</v>
      </c>
    </row>
    <row r="83" spans="1:24" ht="18.75" customHeight="1">
      <c r="A83" s="339" t="s">
        <v>80</v>
      </c>
      <c r="B83" s="339">
        <f t="shared" ref="B83:X83" si="32">SUM(B60:B82)</f>
        <v>-3472222</v>
      </c>
      <c r="C83" s="339">
        <f t="shared" si="32"/>
        <v>134367</v>
      </c>
      <c r="D83" s="339">
        <f t="shared" si="32"/>
        <v>-145620</v>
      </c>
      <c r="E83" s="339">
        <f t="shared" si="32"/>
        <v>0</v>
      </c>
      <c r="F83" s="339">
        <f t="shared" si="32"/>
        <v>-7966208</v>
      </c>
      <c r="G83" s="339">
        <f t="shared" si="32"/>
        <v>0</v>
      </c>
      <c r="H83" s="339">
        <f t="shared" si="32"/>
        <v>1418965</v>
      </c>
      <c r="I83" s="339">
        <f t="shared" si="32"/>
        <v>4489889</v>
      </c>
      <c r="J83" s="339">
        <f t="shared" si="32"/>
        <v>5269</v>
      </c>
      <c r="K83" s="339">
        <f t="shared" si="32"/>
        <v>188010</v>
      </c>
      <c r="L83" s="339">
        <f t="shared" si="32"/>
        <v>2474136</v>
      </c>
      <c r="M83" s="339">
        <f t="shared" si="32"/>
        <v>-22575</v>
      </c>
      <c r="N83" s="339">
        <f t="shared" si="32"/>
        <v>-2479360220</v>
      </c>
      <c r="O83" s="339">
        <f t="shared" si="32"/>
        <v>403625260</v>
      </c>
      <c r="P83" s="339">
        <f t="shared" si="32"/>
        <v>-1502589</v>
      </c>
      <c r="Q83" s="339">
        <f t="shared" si="32"/>
        <v>-227316</v>
      </c>
      <c r="R83" s="339">
        <f t="shared" si="32"/>
        <v>0</v>
      </c>
      <c r="S83" s="339">
        <f t="shared" si="32"/>
        <v>-535141404</v>
      </c>
      <c r="T83" s="339">
        <f t="shared" si="32"/>
        <v>-52807532</v>
      </c>
      <c r="U83" s="339">
        <f t="shared" si="32"/>
        <v>-62940</v>
      </c>
      <c r="V83" s="339">
        <f t="shared" si="32"/>
        <v>8153791</v>
      </c>
      <c r="W83" s="339">
        <f t="shared" si="32"/>
        <v>0</v>
      </c>
      <c r="X83" s="339">
        <f t="shared" si="32"/>
        <v>-2660218939</v>
      </c>
    </row>
    <row r="85" spans="1:24" ht="15.75">
      <c r="A85" s="339" t="s">
        <v>360</v>
      </c>
    </row>
    <row r="87" spans="1:24" ht="18.75" customHeight="1">
      <c r="A87" s="336" t="s">
        <v>140</v>
      </c>
      <c r="B87" s="344">
        <f t="shared" ref="B87:B110" si="33">X60/X32</f>
        <v>0.49672020279289919</v>
      </c>
    </row>
    <row r="88" spans="1:24" ht="18.75" customHeight="1">
      <c r="A88" s="336" t="s">
        <v>141</v>
      </c>
      <c r="B88" s="344">
        <f t="shared" si="33"/>
        <v>-1.0792103885392462E-2</v>
      </c>
    </row>
    <row r="89" spans="1:24" ht="18.75" customHeight="1">
      <c r="A89" s="336" t="s">
        <v>142</v>
      </c>
      <c r="B89" s="344">
        <f t="shared" si="33"/>
        <v>-0.1061990176431883</v>
      </c>
    </row>
    <row r="90" spans="1:24" ht="18.75" customHeight="1">
      <c r="A90" s="336" t="s">
        <v>143</v>
      </c>
      <c r="B90" s="344">
        <f t="shared" si="33"/>
        <v>-0.16445706924259465</v>
      </c>
    </row>
    <row r="91" spans="1:24" ht="18.75" customHeight="1">
      <c r="A91" s="336" t="s">
        <v>144</v>
      </c>
      <c r="B91" s="344">
        <f t="shared" si="33"/>
        <v>8.4116581120675035E-2</v>
      </c>
    </row>
    <row r="92" spans="1:24" ht="18.75" customHeight="1">
      <c r="A92" s="336" t="s">
        <v>145</v>
      </c>
      <c r="B92" s="344">
        <f t="shared" si="33"/>
        <v>-0.17936247951319226</v>
      </c>
    </row>
    <row r="93" spans="1:24" ht="18.75" customHeight="1">
      <c r="A93" s="336" t="s">
        <v>146</v>
      </c>
      <c r="B93" s="344">
        <f t="shared" si="33"/>
        <v>-0.25258054975146382</v>
      </c>
    </row>
    <row r="94" spans="1:24" ht="18.75" customHeight="1">
      <c r="A94" s="336" t="s">
        <v>147</v>
      </c>
      <c r="B94" s="344">
        <f t="shared" si="33"/>
        <v>-0.39044302101717343</v>
      </c>
    </row>
    <row r="95" spans="1:24" ht="18.75" customHeight="1">
      <c r="A95" s="336" t="s">
        <v>148</v>
      </c>
      <c r="B95" s="344">
        <f t="shared" si="33"/>
        <v>-2.292254170392732E-2</v>
      </c>
    </row>
    <row r="96" spans="1:24" ht="18.75" customHeight="1">
      <c r="A96" s="336" t="s">
        <v>149</v>
      </c>
      <c r="B96" s="344">
        <f t="shared" si="33"/>
        <v>0.21165630477130082</v>
      </c>
    </row>
    <row r="97" spans="1:2" ht="18.75" customHeight="1">
      <c r="A97" s="336" t="s">
        <v>150</v>
      </c>
      <c r="B97" s="344">
        <f t="shared" si="33"/>
        <v>0.15149775578567176</v>
      </c>
    </row>
    <row r="98" spans="1:2" ht="18.75" customHeight="1">
      <c r="A98" s="336" t="s">
        <v>151</v>
      </c>
      <c r="B98" s="344">
        <f t="shared" si="33"/>
        <v>-0.37024700333245225</v>
      </c>
    </row>
    <row r="99" spans="1:2" ht="18.75" customHeight="1">
      <c r="A99" s="336" t="s">
        <v>152</v>
      </c>
      <c r="B99" s="344">
        <f t="shared" si="33"/>
        <v>-5.7713901772911405E-3</v>
      </c>
    </row>
    <row r="100" spans="1:2" ht="18.75" customHeight="1">
      <c r="A100" s="336" t="s">
        <v>153</v>
      </c>
      <c r="B100" s="344">
        <f t="shared" si="33"/>
        <v>0.79293782210877151</v>
      </c>
    </row>
    <row r="101" spans="1:2" ht="18.75" customHeight="1">
      <c r="A101" s="336" t="s">
        <v>154</v>
      </c>
      <c r="B101" s="344">
        <f t="shared" si="33"/>
        <v>-3.9291985723582216E-2</v>
      </c>
    </row>
    <row r="102" spans="1:2" ht="18.75" customHeight="1">
      <c r="A102" s="336" t="s">
        <v>155</v>
      </c>
      <c r="B102" s="344">
        <f t="shared" si="33"/>
        <v>7.9430795919055528E-3</v>
      </c>
    </row>
    <row r="103" spans="1:2" ht="18.75" customHeight="1">
      <c r="A103" s="336" t="s">
        <v>156</v>
      </c>
      <c r="B103" s="344">
        <f t="shared" si="33"/>
        <v>-0.27919333634547155</v>
      </c>
    </row>
    <row r="104" spans="1:2" ht="18.75" customHeight="1">
      <c r="A104" s="336" t="s">
        <v>157</v>
      </c>
      <c r="B104" s="344">
        <f t="shared" si="33"/>
        <v>-0.60977438931549111</v>
      </c>
    </row>
    <row r="105" spans="1:2" ht="18.75" customHeight="1">
      <c r="A105" s="336" t="s">
        <v>158</v>
      </c>
      <c r="B105" s="344">
        <f t="shared" si="33"/>
        <v>-0.18469374473442837</v>
      </c>
    </row>
    <row r="106" spans="1:2" ht="18.75" customHeight="1">
      <c r="A106" s="336" t="s">
        <v>159</v>
      </c>
      <c r="B106" s="344">
        <f t="shared" si="33"/>
        <v>-0.36902923214108874</v>
      </c>
    </row>
    <row r="107" spans="1:2" ht="18.75" customHeight="1">
      <c r="A107" s="336" t="s">
        <v>160</v>
      </c>
      <c r="B107" s="344">
        <f t="shared" si="33"/>
        <v>-0.50759257474915098</v>
      </c>
    </row>
    <row r="108" spans="1:2" ht="18.75" customHeight="1">
      <c r="A108" s="336" t="s">
        <v>161</v>
      </c>
      <c r="B108" s="344">
        <f t="shared" si="33"/>
        <v>-9.5308713105468457E-2</v>
      </c>
    </row>
    <row r="109" spans="1:2" ht="18.75" customHeight="1" thickBot="1">
      <c r="A109" s="349" t="s">
        <v>162</v>
      </c>
      <c r="B109" s="350">
        <f t="shared" si="33"/>
        <v>-7.6287779183381768E-2</v>
      </c>
    </row>
    <row r="110" spans="1:2" ht="18.75" customHeight="1">
      <c r="A110" s="339" t="s">
        <v>361</v>
      </c>
      <c r="B110" s="351">
        <f t="shared" si="33"/>
        <v>-0.18004500869420512</v>
      </c>
    </row>
  </sheetData>
  <phoneticPr fontId="0" type="noConversion"/>
  <conditionalFormatting sqref="B87:B1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5" right="0.25" top="1.03" bottom="0.16600000000000001" header="0.59" footer="0.5"/>
  <pageSetup scale="85" fitToWidth="3" fitToHeight="3" pageOrder="overThenDown" orientation="landscape" r:id="rId1"/>
  <headerFooter alignWithMargins="0">
    <oddFooter>&amp;L&amp;D&amp;C&amp;A&amp;R&amp;P of &amp;N</oddFooter>
  </headerFooter>
  <rowBreaks count="3" manualBreakCount="3">
    <brk id="28" max="21" man="1"/>
    <brk id="56" max="22" man="1"/>
    <brk id="84" max="21" man="1"/>
  </rowBreaks>
  <colBreaks count="1" manualBreakCount="1">
    <brk id="13" max="109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2">
    <tabColor theme="4" tint="0.39997558519241921"/>
  </sheetPr>
  <dimension ref="A1:I28"/>
  <sheetViews>
    <sheetView workbookViewId="0">
      <selection activeCell="K22" sqref="K22"/>
    </sheetView>
  </sheetViews>
  <sheetFormatPr defaultRowHeight="12.75"/>
  <cols>
    <col min="1" max="1" width="10.7109375" customWidth="1"/>
    <col min="2" max="2" width="1.5703125" customWidth="1"/>
    <col min="3" max="3" width="18.7109375" bestFit="1" customWidth="1"/>
    <col min="4" max="4" width="3.7109375" customWidth="1"/>
    <col min="5" max="6" width="18.140625" bestFit="1" customWidth="1"/>
    <col min="7" max="7" width="3.7109375" customWidth="1"/>
    <col min="8" max="9" width="20" bestFit="1" customWidth="1"/>
    <col min="12" max="12" width="11" bestFit="1" customWidth="1"/>
  </cols>
  <sheetData>
    <row r="1" spans="1:9">
      <c r="A1" s="192" t="s">
        <v>440</v>
      </c>
    </row>
    <row r="3" spans="1:9">
      <c r="E3" s="455" t="s">
        <v>659</v>
      </c>
      <c r="F3" s="455" t="s">
        <v>659</v>
      </c>
      <c r="H3" s="455" t="s">
        <v>659</v>
      </c>
      <c r="I3" s="455" t="s">
        <v>659</v>
      </c>
    </row>
    <row r="4" spans="1:9">
      <c r="A4" s="193" t="s">
        <v>365</v>
      </c>
      <c r="B4" s="193"/>
      <c r="C4" s="390" t="s">
        <v>924</v>
      </c>
      <c r="D4" s="390"/>
      <c r="E4" s="390" t="s">
        <v>807</v>
      </c>
      <c r="F4" s="390" t="s">
        <v>923</v>
      </c>
      <c r="G4" s="390"/>
      <c r="H4" s="390" t="s">
        <v>808</v>
      </c>
      <c r="I4" s="390" t="s">
        <v>922</v>
      </c>
    </row>
    <row r="5" spans="1:9">
      <c r="A5" t="s">
        <v>140</v>
      </c>
      <c r="C5" s="456">
        <f>'MINERAL VALUE DETAIL'!X4</f>
        <v>23698014</v>
      </c>
      <c r="D5" s="456"/>
      <c r="E5" s="398">
        <v>662287913</v>
      </c>
      <c r="F5" s="398">
        <v>737079882</v>
      </c>
      <c r="G5" s="281"/>
      <c r="H5" s="398">
        <v>75724065</v>
      </c>
      <c r="I5" s="281">
        <f>'VALUATION DETAIL'!BQ10</f>
        <v>84222273</v>
      </c>
    </row>
    <row r="6" spans="1:9">
      <c r="A6" t="s">
        <v>141</v>
      </c>
      <c r="C6" s="456">
        <f>'MINERAL VALUE DETAIL'!X5</f>
        <v>97042542</v>
      </c>
      <c r="D6" s="456"/>
      <c r="E6" s="398">
        <v>225286898</v>
      </c>
      <c r="F6" s="398">
        <v>220995138</v>
      </c>
      <c r="G6" s="281"/>
      <c r="H6" s="398">
        <v>25684288</v>
      </c>
      <c r="I6" s="281">
        <f>'VALUATION DETAIL'!BQ11</f>
        <v>25076728</v>
      </c>
    </row>
    <row r="7" spans="1:9">
      <c r="A7" t="s">
        <v>142</v>
      </c>
      <c r="C7" s="456">
        <f>'MINERAL VALUE DETAIL'!X6</f>
        <v>3797719892</v>
      </c>
      <c r="D7" s="456"/>
      <c r="E7" s="398">
        <v>1781734203</v>
      </c>
      <c r="F7" s="398">
        <v>1707648682</v>
      </c>
      <c r="G7" s="281"/>
      <c r="H7" s="398">
        <v>204263735</v>
      </c>
      <c r="I7" s="281">
        <f>'VALUATION DETAIL'!BQ12</f>
        <v>195666700</v>
      </c>
    </row>
    <row r="8" spans="1:9">
      <c r="A8" t="s">
        <v>143</v>
      </c>
      <c r="C8" s="456">
        <f>'MINERAL VALUE DETAIL'!X7</f>
        <v>169829454</v>
      </c>
      <c r="D8" s="456"/>
      <c r="E8" s="398">
        <v>1481657559</v>
      </c>
      <c r="F8" s="398">
        <v>1479164969</v>
      </c>
      <c r="G8" s="281"/>
      <c r="H8" s="398">
        <v>169977794</v>
      </c>
      <c r="I8" s="281">
        <f>'VALUATION DETAIL'!BQ13</f>
        <v>169569561</v>
      </c>
    </row>
    <row r="9" spans="1:9">
      <c r="A9" t="s">
        <v>144</v>
      </c>
      <c r="C9" s="456">
        <f>'MINERAL VALUE DETAIL'!X8</f>
        <v>3113654364</v>
      </c>
      <c r="D9" s="456"/>
      <c r="E9" s="398">
        <v>1524806942</v>
      </c>
      <c r="F9" s="398">
        <v>1511133431</v>
      </c>
      <c r="G9" s="281"/>
      <c r="H9" s="398">
        <v>175109343</v>
      </c>
      <c r="I9" s="281">
        <f>'VALUATION DETAIL'!BQ14</f>
        <v>173482282</v>
      </c>
    </row>
    <row r="10" spans="1:9">
      <c r="A10" t="s">
        <v>145</v>
      </c>
      <c r="C10" s="456">
        <f>'MINERAL VALUE DETAIL'!X9</f>
        <v>80646008</v>
      </c>
      <c r="D10" s="456"/>
      <c r="E10" s="398">
        <v>512225577</v>
      </c>
      <c r="F10" s="398">
        <v>546830502</v>
      </c>
      <c r="G10" s="281"/>
      <c r="H10" s="398">
        <v>58785902</v>
      </c>
      <c r="I10" s="281">
        <f>'VALUATION DETAIL'!BQ15</f>
        <v>62673621</v>
      </c>
    </row>
    <row r="11" spans="1:9">
      <c r="A11" t="s">
        <v>146</v>
      </c>
      <c r="C11" s="456">
        <f>'MINERAL VALUE DETAIL'!X10</f>
        <v>199314069</v>
      </c>
      <c r="D11" s="456"/>
      <c r="E11" s="398">
        <v>241158827</v>
      </c>
      <c r="F11" s="398">
        <v>234804499</v>
      </c>
      <c r="G11" s="281"/>
      <c r="H11" s="398">
        <v>27118564</v>
      </c>
      <c r="I11" s="281">
        <f>'VALUATION DETAIL'!BQ16</f>
        <v>26263138</v>
      </c>
    </row>
    <row r="12" spans="1:9">
      <c r="A12" t="s">
        <v>147</v>
      </c>
      <c r="C12" s="456">
        <f>'MINERAL VALUE DETAIL'!X11</f>
        <v>2181794</v>
      </c>
      <c r="D12" s="456"/>
      <c r="E12" s="398">
        <v>998383579</v>
      </c>
      <c r="F12" s="398">
        <v>1010562596</v>
      </c>
      <c r="G12" s="281"/>
      <c r="H12" s="398">
        <v>114599095</v>
      </c>
      <c r="I12" s="281">
        <f>'VALUATION DETAIL'!BQ17</f>
        <v>115916927</v>
      </c>
    </row>
    <row r="13" spans="1:9">
      <c r="A13" t="s">
        <v>148</v>
      </c>
      <c r="C13" s="456">
        <f>'MINERAL VALUE DETAIL'!X12</f>
        <v>99323105</v>
      </c>
      <c r="D13" s="456"/>
      <c r="E13" s="398">
        <v>122214448</v>
      </c>
      <c r="F13" s="398">
        <v>116677039</v>
      </c>
      <c r="G13" s="281"/>
      <c r="H13" s="398">
        <v>13974129</v>
      </c>
      <c r="I13" s="281">
        <f>'VALUATION DETAIL'!BQ18</f>
        <v>13308355</v>
      </c>
    </row>
    <row r="14" spans="1:9">
      <c r="A14" t="s">
        <v>149</v>
      </c>
      <c r="C14" s="456">
        <f>'MINERAL VALUE DETAIL'!X13</f>
        <v>212859557</v>
      </c>
      <c r="D14" s="456"/>
      <c r="E14" s="398">
        <v>63147112</v>
      </c>
      <c r="F14" s="398">
        <v>71684933</v>
      </c>
      <c r="G14" s="281"/>
      <c r="H14" s="398">
        <v>7085456</v>
      </c>
      <c r="I14" s="281">
        <f>'VALUATION DETAIL'!BQ19</f>
        <v>8046149</v>
      </c>
    </row>
    <row r="15" spans="1:9">
      <c r="A15" t="s">
        <v>150</v>
      </c>
      <c r="C15" s="456">
        <f>'MINERAL VALUE DETAIL'!X14</f>
        <v>832192459</v>
      </c>
      <c r="D15" s="456"/>
      <c r="E15" s="398">
        <v>1492447184</v>
      </c>
      <c r="F15" s="398">
        <v>1572666203</v>
      </c>
      <c r="G15" s="281"/>
      <c r="H15" s="398">
        <v>169384477</v>
      </c>
      <c r="I15" s="281">
        <f>'VALUATION DETAIL'!BQ20</f>
        <v>178539343</v>
      </c>
    </row>
    <row r="16" spans="1:9">
      <c r="A16" t="s">
        <v>151</v>
      </c>
      <c r="C16" s="456">
        <f>'MINERAL VALUE DETAIL'!X15</f>
        <v>169870392</v>
      </c>
      <c r="D16" s="456"/>
      <c r="E16" s="398">
        <v>644672828</v>
      </c>
      <c r="F16" s="398">
        <v>659374246</v>
      </c>
      <c r="G16" s="281"/>
      <c r="H16" s="398">
        <v>73625391</v>
      </c>
      <c r="I16" s="281">
        <f>'VALUATION DETAIL'!BQ21</f>
        <v>75099352</v>
      </c>
    </row>
    <row r="17" spans="1:9">
      <c r="A17" t="s">
        <v>152</v>
      </c>
      <c r="C17" s="456">
        <f>'MINERAL VALUE DETAIL'!X16</f>
        <v>295362060</v>
      </c>
      <c r="D17" s="456"/>
      <c r="E17" s="398">
        <v>631979110</v>
      </c>
      <c r="F17" s="398">
        <v>666722203</v>
      </c>
      <c r="G17" s="281"/>
      <c r="H17" s="398">
        <v>71447125</v>
      </c>
      <c r="I17" s="281">
        <f>'VALUATION DETAIL'!BQ22</f>
        <v>75244848</v>
      </c>
    </row>
    <row r="18" spans="1:9">
      <c r="A18" t="s">
        <v>153</v>
      </c>
      <c r="C18" s="456">
        <f>'MINERAL VALUE DETAIL'!X17</f>
        <v>81105823</v>
      </c>
      <c r="D18" s="456"/>
      <c r="E18" s="398">
        <v>765731842</v>
      </c>
      <c r="F18" s="398">
        <v>788745994</v>
      </c>
      <c r="G18" s="281"/>
      <c r="H18" s="398">
        <v>88009772</v>
      </c>
      <c r="I18" s="281">
        <f>'VALUATION DETAIL'!BQ23</f>
        <v>90617988</v>
      </c>
    </row>
    <row r="19" spans="1:9">
      <c r="A19" t="s">
        <v>154</v>
      </c>
      <c r="C19" s="456">
        <f>'MINERAL VALUE DETAIL'!X18</f>
        <v>261716499</v>
      </c>
      <c r="D19" s="456"/>
      <c r="E19" s="398">
        <v>201754174</v>
      </c>
      <c r="F19" s="398">
        <v>214376127</v>
      </c>
      <c r="G19" s="281"/>
      <c r="H19" s="398">
        <v>22781995</v>
      </c>
      <c r="I19" s="281">
        <f>'VALUATION DETAIL'!BQ24</f>
        <v>24135316</v>
      </c>
    </row>
    <row r="20" spans="1:9">
      <c r="A20" t="s">
        <v>155</v>
      </c>
      <c r="C20" s="456">
        <f>'MINERAL VALUE DETAIL'!X19</f>
        <v>3228228</v>
      </c>
      <c r="D20" s="456"/>
      <c r="E20" s="398">
        <v>794317689</v>
      </c>
      <c r="F20" s="398">
        <v>778803287</v>
      </c>
      <c r="G20" s="281"/>
      <c r="H20" s="398">
        <v>91123890</v>
      </c>
      <c r="I20" s="281">
        <f>'VALUATION DETAIL'!BQ25</f>
        <v>89270865</v>
      </c>
    </row>
    <row r="21" spans="1:9">
      <c r="A21" t="s">
        <v>156</v>
      </c>
      <c r="C21" s="456">
        <f>'MINERAL VALUE DETAIL'!X20</f>
        <v>1695844</v>
      </c>
      <c r="D21" s="456"/>
      <c r="E21" s="398">
        <v>245227262</v>
      </c>
      <c r="F21" s="398">
        <v>226685735</v>
      </c>
      <c r="G21" s="281"/>
      <c r="H21" s="398">
        <v>27671547</v>
      </c>
      <c r="I21" s="281">
        <f>'VALUATION DETAIL'!BQ26</f>
        <v>25406857</v>
      </c>
    </row>
    <row r="22" spans="1:9">
      <c r="A22" t="s">
        <v>157</v>
      </c>
      <c r="C22" s="456">
        <f>'MINERAL VALUE DETAIL'!X21</f>
        <v>1313780448</v>
      </c>
      <c r="D22" s="456"/>
      <c r="E22" s="398">
        <v>86754122</v>
      </c>
      <c r="F22" s="398">
        <v>69157097</v>
      </c>
      <c r="G22" s="281"/>
      <c r="H22" s="398">
        <v>9733979</v>
      </c>
      <c r="I22" s="281">
        <f>'VALUATION DETAIL'!BQ27</f>
        <v>7731891</v>
      </c>
    </row>
    <row r="23" spans="1:9">
      <c r="A23" t="s">
        <v>158</v>
      </c>
      <c r="C23" s="456">
        <f>'MINERAL VALUE DETAIL'!X22</f>
        <v>1241710949</v>
      </c>
      <c r="D23" s="456"/>
      <c r="E23" s="398">
        <v>1844965402</v>
      </c>
      <c r="F23" s="398">
        <v>1975528784</v>
      </c>
      <c r="G23" s="281"/>
      <c r="H23" s="398">
        <v>211376494</v>
      </c>
      <c r="I23" s="281">
        <f>'VALUATION DETAIL'!BQ28</f>
        <v>226301265</v>
      </c>
    </row>
    <row r="24" spans="1:9">
      <c r="A24" t="s">
        <v>159</v>
      </c>
      <c r="C24" s="456">
        <f>'MINERAL VALUE DETAIL'!X23</f>
        <v>2949977</v>
      </c>
      <c r="D24" s="456"/>
      <c r="E24" s="398">
        <v>106999286</v>
      </c>
      <c r="F24" s="398">
        <v>113187829</v>
      </c>
      <c r="G24" s="281"/>
      <c r="H24" s="398">
        <v>11745627</v>
      </c>
      <c r="I24" s="281">
        <f>'VALUATION DETAIL'!BQ29</f>
        <v>12366259</v>
      </c>
    </row>
    <row r="25" spans="1:9">
      <c r="A25" t="s">
        <v>160</v>
      </c>
      <c r="C25" s="456">
        <f>'MINERAL VALUE DETAIL'!X24</f>
        <v>62090976</v>
      </c>
      <c r="D25" s="456"/>
      <c r="E25" s="398">
        <v>506659601</v>
      </c>
      <c r="F25" s="398">
        <v>540985533</v>
      </c>
      <c r="G25" s="281"/>
      <c r="H25" s="398">
        <v>57576184</v>
      </c>
      <c r="I25" s="281">
        <f>'VALUATION DETAIL'!BQ30</f>
        <v>61439837</v>
      </c>
    </row>
    <row r="26" spans="1:9">
      <c r="A26" t="s">
        <v>161</v>
      </c>
      <c r="C26" s="456">
        <f>'MINERAL VALUE DETAIL'!X25</f>
        <v>22686596</v>
      </c>
      <c r="D26" s="456"/>
      <c r="E26" s="398">
        <v>125852548</v>
      </c>
      <c r="F26" s="398">
        <v>110243534</v>
      </c>
      <c r="G26" s="281"/>
      <c r="H26" s="398">
        <v>14344221</v>
      </c>
      <c r="I26" s="281">
        <f>'VALUATION DETAIL'!BQ31</f>
        <v>12491357</v>
      </c>
    </row>
    <row r="27" spans="1:9">
      <c r="A27" s="191" t="s">
        <v>162</v>
      </c>
      <c r="B27" s="191"/>
      <c r="C27" s="457">
        <f>'MINERAL VALUE DETAIL'!X26</f>
        <v>30421578</v>
      </c>
      <c r="D27" s="457"/>
      <c r="E27" s="399">
        <v>511766389</v>
      </c>
      <c r="F27" s="399">
        <v>468102902</v>
      </c>
      <c r="G27" s="391"/>
      <c r="H27" s="399">
        <v>58767452</v>
      </c>
      <c r="I27" s="391">
        <f>'VALUATION DETAIL'!BQ32</f>
        <v>53709133</v>
      </c>
    </row>
    <row r="28" spans="1:9">
      <c r="A28" s="192" t="s">
        <v>359</v>
      </c>
      <c r="B28" s="192"/>
      <c r="C28" s="494">
        <f>SUM(C5:C27)</f>
        <v>12115080628</v>
      </c>
      <c r="D28" s="392"/>
      <c r="E28" s="494">
        <f>SUM(E5:E27)</f>
        <v>15572030495</v>
      </c>
      <c r="F28" s="494">
        <f>SUM(F5:F27)</f>
        <v>15821161145</v>
      </c>
      <c r="G28" s="392"/>
      <c r="H28" s="494">
        <f>SUM(H5:H27)</f>
        <v>1779910525</v>
      </c>
      <c r="I28" s="494">
        <f>SUM(I5:I27)</f>
        <v>1806580045</v>
      </c>
    </row>
  </sheetData>
  <phoneticPr fontId="2" type="noConversion"/>
  <pageMargins left="0.75" right="0.75" top="1" bottom="1" header="0.5" footer="0.5"/>
  <pageSetup orientation="landscape" r:id="rId1"/>
  <headerFooter alignWithMargins="0">
    <oddFooter>&amp;C&amp;A&amp;R&amp;P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3">
    <tabColor theme="4" tint="0.39997558519241921"/>
  </sheetPr>
  <dimension ref="A1:E30"/>
  <sheetViews>
    <sheetView workbookViewId="0">
      <selection activeCell="L14" sqref="L14"/>
    </sheetView>
  </sheetViews>
  <sheetFormatPr defaultColWidth="9.140625" defaultRowHeight="15.75"/>
  <cols>
    <col min="1" max="1" width="11.85546875" style="78" bestFit="1" customWidth="1"/>
    <col min="2" max="2" width="16.7109375" style="78" customWidth="1"/>
    <col min="3" max="3" width="17.7109375" style="78" bestFit="1" customWidth="1"/>
    <col min="4" max="4" width="17.42578125" style="78" bestFit="1" customWidth="1"/>
    <col min="5" max="5" width="10.7109375" style="78" bestFit="1" customWidth="1"/>
    <col min="6" max="16384" width="9.140625" style="78"/>
  </cols>
  <sheetData>
    <row r="1" spans="1:5">
      <c r="A1" s="186" t="s">
        <v>375</v>
      </c>
    </row>
    <row r="2" spans="1:5">
      <c r="A2" s="186"/>
    </row>
    <row r="3" spans="1:5">
      <c r="A3" s="186"/>
    </row>
    <row r="4" spans="1:5">
      <c r="B4" s="236">
        <v>2023</v>
      </c>
      <c r="C4" s="236">
        <v>2024</v>
      </c>
    </row>
    <row r="5" spans="1:5">
      <c r="B5" s="186" t="s">
        <v>3</v>
      </c>
      <c r="C5" s="186" t="s">
        <v>3</v>
      </c>
    </row>
    <row r="6" spans="1:5">
      <c r="B6" s="187" t="s">
        <v>7</v>
      </c>
      <c r="C6" s="187" t="s">
        <v>7</v>
      </c>
      <c r="D6" s="187" t="s">
        <v>219</v>
      </c>
      <c r="E6" s="187" t="s">
        <v>56</v>
      </c>
    </row>
    <row r="7" spans="1:5">
      <c r="A7" s="186" t="s">
        <v>140</v>
      </c>
      <c r="B7" s="404">
        <v>680784981</v>
      </c>
      <c r="C7" s="387">
        <f ca="1">'VALUATION DETAIL'!CA10</f>
        <v>668147949</v>
      </c>
      <c r="D7" s="271">
        <f t="shared" ref="D7:D29" ca="1" si="0">C7-B7</f>
        <v>-12637032</v>
      </c>
      <c r="E7" s="269">
        <f ca="1">(C7-B7)/B7</f>
        <v>-1.856244240499777E-2</v>
      </c>
    </row>
    <row r="8" spans="1:5">
      <c r="A8" s="186" t="s">
        <v>141</v>
      </c>
      <c r="B8" s="404">
        <v>276788051</v>
      </c>
      <c r="C8" s="387">
        <f ca="1">'VALUATION DETAIL'!CA11</f>
        <v>259078150</v>
      </c>
      <c r="D8" s="271">
        <f t="shared" ca="1" si="0"/>
        <v>-17709901</v>
      </c>
      <c r="E8" s="269">
        <f t="shared" ref="E8:E29" ca="1" si="1">(C8-B8)/B8</f>
        <v>-6.3983618281267501E-2</v>
      </c>
    </row>
    <row r="9" spans="1:5">
      <c r="A9" s="186" t="s">
        <v>142</v>
      </c>
      <c r="B9" s="404">
        <v>5324534474</v>
      </c>
      <c r="C9" s="387">
        <f ca="1">'VALUATION DETAIL'!CA12</f>
        <v>4840295046</v>
      </c>
      <c r="D9" s="271">
        <f t="shared" ca="1" si="0"/>
        <v>-484239428</v>
      </c>
      <c r="E9" s="269">
        <f t="shared" ca="1" si="1"/>
        <v>-9.0944932437674736E-2</v>
      </c>
    </row>
    <row r="10" spans="1:5">
      <c r="A10" s="186" t="s">
        <v>143</v>
      </c>
      <c r="B10" s="404">
        <v>784026233</v>
      </c>
      <c r="C10" s="387">
        <f ca="1">'VALUATION DETAIL'!CA13</f>
        <v>710601836</v>
      </c>
      <c r="D10" s="271">
        <f t="shared" ca="1" si="0"/>
        <v>-73424397</v>
      </c>
      <c r="E10" s="269">
        <f t="shared" ca="1" si="1"/>
        <v>-9.3650434015515913E-2</v>
      </c>
    </row>
    <row r="11" spans="1:5">
      <c r="A11" s="186" t="s">
        <v>144</v>
      </c>
      <c r="B11" s="404">
        <v>3560315431</v>
      </c>
      <c r="C11" s="387">
        <f ca="1">'VALUATION DETAIL'!CA14</f>
        <v>3818204902</v>
      </c>
      <c r="D11" s="271">
        <f t="shared" ca="1" si="0"/>
        <v>257889471</v>
      </c>
      <c r="E11" s="269">
        <f t="shared" ca="1" si="1"/>
        <v>7.2434444643452722E-2</v>
      </c>
    </row>
    <row r="12" spans="1:5">
      <c r="A12" s="186" t="s">
        <v>145</v>
      </c>
      <c r="B12" s="404">
        <v>318250922</v>
      </c>
      <c r="C12" s="387">
        <f ca="1">'VALUATION DETAIL'!CA15</f>
        <v>283281888</v>
      </c>
      <c r="D12" s="271">
        <f t="shared" ca="1" si="0"/>
        <v>-34969034</v>
      </c>
      <c r="E12" s="269">
        <f t="shared" ca="1" si="1"/>
        <v>-0.10987881442806943</v>
      </c>
    </row>
    <row r="13" spans="1:5">
      <c r="A13" s="186" t="s">
        <v>146</v>
      </c>
      <c r="B13" s="404">
        <v>851212824</v>
      </c>
      <c r="C13" s="387">
        <f ca="1">'VALUATION DETAIL'!CA16</f>
        <v>696250090</v>
      </c>
      <c r="D13" s="271">
        <f t="shared" ca="1" si="0"/>
        <v>-154962734</v>
      </c>
      <c r="E13" s="269">
        <f t="shared" ca="1" si="1"/>
        <v>-0.18204934139949</v>
      </c>
    </row>
    <row r="14" spans="1:5">
      <c r="A14" s="186" t="s">
        <v>147</v>
      </c>
      <c r="B14" s="404">
        <v>305745621</v>
      </c>
      <c r="C14" s="387">
        <f ca="1">'VALUATION DETAIL'!CA17</f>
        <v>281671517</v>
      </c>
      <c r="D14" s="271">
        <f t="shared" ca="1" si="0"/>
        <v>-24074104</v>
      </c>
      <c r="E14" s="269">
        <f t="shared" ca="1" si="1"/>
        <v>-7.8738998521911782E-2</v>
      </c>
    </row>
    <row r="15" spans="1:5">
      <c r="A15" s="186" t="s">
        <v>148</v>
      </c>
      <c r="B15" s="404">
        <v>186532879</v>
      </c>
      <c r="C15" s="387">
        <f ca="1">'VALUATION DETAIL'!CA18</f>
        <v>172046734</v>
      </c>
      <c r="D15" s="271">
        <f t="shared" ca="1" si="0"/>
        <v>-14486145</v>
      </c>
      <c r="E15" s="269">
        <f t="shared" ca="1" si="1"/>
        <v>-7.7660008667962493E-2</v>
      </c>
    </row>
    <row r="16" spans="1:5">
      <c r="A16" s="186" t="s">
        <v>149</v>
      </c>
      <c r="B16" s="404">
        <v>410362133</v>
      </c>
      <c r="C16" s="387">
        <f ca="1">'VALUATION DETAIL'!CA19</f>
        <v>423546015</v>
      </c>
      <c r="D16" s="271">
        <f t="shared" ca="1" si="0"/>
        <v>13183882</v>
      </c>
      <c r="E16" s="269">
        <f t="shared" ca="1" si="1"/>
        <v>3.2127433161577804E-2</v>
      </c>
    </row>
    <row r="17" spans="1:5">
      <c r="A17" s="186" t="s">
        <v>150</v>
      </c>
      <c r="B17" s="404">
        <v>2788718624</v>
      </c>
      <c r="C17" s="387">
        <f ca="1">'VALUATION DETAIL'!CA20</f>
        <v>2710697112</v>
      </c>
      <c r="D17" s="271">
        <f t="shared" ca="1" si="0"/>
        <v>-78021512</v>
      </c>
      <c r="E17" s="269">
        <f t="shared" ca="1" si="1"/>
        <v>-2.7977549017867497E-2</v>
      </c>
    </row>
    <row r="18" spans="1:5">
      <c r="A18" s="186" t="s">
        <v>151</v>
      </c>
      <c r="B18" s="404">
        <v>1082986117</v>
      </c>
      <c r="C18" s="387">
        <f ca="1">'VALUATION DETAIL'!CA21</f>
        <v>904718671</v>
      </c>
      <c r="D18" s="271">
        <f t="shared" ca="1" si="0"/>
        <v>-178267446</v>
      </c>
      <c r="E18" s="269">
        <f t="shared" ca="1" si="1"/>
        <v>-0.1646073234011734</v>
      </c>
    </row>
    <row r="19" spans="1:5">
      <c r="A19" s="186" t="s">
        <v>152</v>
      </c>
      <c r="B19" s="404">
        <v>1603322909</v>
      </c>
      <c r="C19" s="387">
        <f ca="1">'VALUATION DETAIL'!CA22</f>
        <v>1424308252</v>
      </c>
      <c r="D19" s="271">
        <f t="shared" ca="1" si="0"/>
        <v>-179014657</v>
      </c>
      <c r="E19" s="269">
        <f t="shared" ca="1" si="1"/>
        <v>-0.11165227914796794</v>
      </c>
    </row>
    <row r="20" spans="1:5">
      <c r="A20" s="186" t="s">
        <v>153</v>
      </c>
      <c r="B20" s="404">
        <v>172722303</v>
      </c>
      <c r="C20" s="387">
        <f ca="1">'VALUATION DETAIL'!CA23</f>
        <v>208614908</v>
      </c>
      <c r="D20" s="271">
        <f t="shared" ca="1" si="0"/>
        <v>35892605</v>
      </c>
      <c r="E20" s="269">
        <f t="shared" ca="1" si="1"/>
        <v>0.20780527110039751</v>
      </c>
    </row>
    <row r="21" spans="1:5">
      <c r="A21" s="186" t="s">
        <v>154</v>
      </c>
      <c r="B21" s="404">
        <v>1000217112</v>
      </c>
      <c r="C21" s="387">
        <f ca="1">'VALUATION DETAIL'!CA24</f>
        <v>851601842</v>
      </c>
      <c r="D21" s="271">
        <f t="shared" ca="1" si="0"/>
        <v>-148615270</v>
      </c>
      <c r="E21" s="269">
        <f t="shared" ca="1" si="1"/>
        <v>-0.14858301084534933</v>
      </c>
    </row>
    <row r="22" spans="1:5">
      <c r="A22" s="186" t="s">
        <v>155</v>
      </c>
      <c r="B22" s="404">
        <v>250114865</v>
      </c>
      <c r="C22" s="387">
        <f ca="1">'VALUATION DETAIL'!CA25</f>
        <v>222807514</v>
      </c>
      <c r="D22" s="271">
        <f t="shared" ca="1" si="0"/>
        <v>-27307351</v>
      </c>
      <c r="E22" s="269">
        <f t="shared" ca="1" si="1"/>
        <v>-0.10917924050615704</v>
      </c>
    </row>
    <row r="23" spans="1:5">
      <c r="A23" s="186" t="s">
        <v>156</v>
      </c>
      <c r="B23" s="404">
        <v>744977494</v>
      </c>
      <c r="C23" s="387">
        <f ca="1">'VALUATION DETAIL'!CA26</f>
        <v>622875881</v>
      </c>
      <c r="D23" s="271">
        <f t="shared" ca="1" si="0"/>
        <v>-122101613</v>
      </c>
      <c r="E23" s="269">
        <f t="shared" ca="1" si="1"/>
        <v>-0.1638997338622957</v>
      </c>
    </row>
    <row r="24" spans="1:5">
      <c r="A24" s="186" t="s">
        <v>157</v>
      </c>
      <c r="B24" s="404">
        <v>3840183143</v>
      </c>
      <c r="C24" s="387">
        <f ca="1">'VALUATION DETAIL'!CA27</f>
        <v>1725207173</v>
      </c>
      <c r="D24" s="271">
        <f t="shared" ca="1" si="0"/>
        <v>-2114975970</v>
      </c>
      <c r="E24" s="269">
        <f t="shared" ca="1" si="1"/>
        <v>-0.55074872505891836</v>
      </c>
    </row>
    <row r="25" spans="1:5">
      <c r="A25" s="186" t="s">
        <v>158</v>
      </c>
      <c r="B25" s="271">
        <v>2657431821</v>
      </c>
      <c r="C25" s="387">
        <f ca="1">'VALUATION DETAIL'!CA28</f>
        <v>2318423330</v>
      </c>
      <c r="D25" s="271">
        <f t="shared" ca="1" si="0"/>
        <v>-339008491</v>
      </c>
      <c r="E25" s="269">
        <f t="shared" ca="1" si="1"/>
        <v>-0.12756996748553648</v>
      </c>
    </row>
    <row r="26" spans="1:5">
      <c r="A26" s="186" t="s">
        <v>159</v>
      </c>
      <c r="B26" s="404">
        <v>4107313200</v>
      </c>
      <c r="C26" s="387">
        <f ca="1">'VALUATION DETAIL'!CA29</f>
        <v>3805454431</v>
      </c>
      <c r="D26" s="271">
        <f t="shared" ca="1" si="0"/>
        <v>-301858769</v>
      </c>
      <c r="E26" s="269">
        <f t="shared" ca="1" si="1"/>
        <v>-7.3492999998149636E-2</v>
      </c>
    </row>
    <row r="27" spans="1:5">
      <c r="A27" s="186" t="s">
        <v>160</v>
      </c>
      <c r="B27" s="404">
        <v>486266377</v>
      </c>
      <c r="C27" s="387">
        <f ca="1">'VALUATION DETAIL'!CA30</f>
        <v>380394438</v>
      </c>
      <c r="D27" s="271">
        <f t="shared" ca="1" si="0"/>
        <v>-105871939</v>
      </c>
      <c r="E27" s="269">
        <f t="shared" ca="1" si="1"/>
        <v>-0.21772416109288181</v>
      </c>
    </row>
    <row r="28" spans="1:5">
      <c r="A28" s="186" t="s">
        <v>161</v>
      </c>
      <c r="B28" s="404">
        <v>173831850</v>
      </c>
      <c r="C28" s="387">
        <f ca="1">'VALUATION DETAIL'!CA31</f>
        <v>153306273</v>
      </c>
      <c r="D28" s="271">
        <f t="shared" ca="1" si="0"/>
        <v>-20525577</v>
      </c>
      <c r="E28" s="269">
        <f t="shared" ca="1" si="1"/>
        <v>-0.11807719356378017</v>
      </c>
    </row>
    <row r="29" spans="1:5" ht="16.5" thickBot="1">
      <c r="A29" s="272" t="s">
        <v>162</v>
      </c>
      <c r="B29" s="405">
        <v>194517316</v>
      </c>
      <c r="C29" s="276">
        <f ca="1">'VALUATION DETAIL'!CA32</f>
        <v>172438668</v>
      </c>
      <c r="D29" s="273">
        <f t="shared" ca="1" si="0"/>
        <v>-22078648</v>
      </c>
      <c r="E29" s="274">
        <f t="shared" ca="1" si="1"/>
        <v>-0.11350479460656346</v>
      </c>
    </row>
    <row r="30" spans="1:5">
      <c r="A30" s="186" t="s">
        <v>80</v>
      </c>
      <c r="B30" s="495">
        <f>SUM(B7:B29)</f>
        <v>31801156680</v>
      </c>
      <c r="C30" s="495">
        <f ca="1">SUM(C7:C29)</f>
        <v>27653972620</v>
      </c>
      <c r="D30" s="275">
        <f ca="1">SUM(D7:D29)</f>
        <v>-4147184060</v>
      </c>
      <c r="E30" s="267">
        <f ca="1">(C30-B30)/B30</f>
        <v>-0.13040984960802376</v>
      </c>
    </row>
  </sheetData>
  <phoneticPr fontId="2" type="noConversion"/>
  <pageMargins left="0.75" right="0.75" top="0.73" bottom="1" header="0.5" footer="0.5"/>
  <pageSetup orientation="landscape" r:id="rId1"/>
  <headerFooter alignWithMargins="0">
    <oddFooter>&amp;C&amp;A&amp;R&amp;P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4" tint="0.39997558519241921"/>
  </sheetPr>
  <dimension ref="A1:J87"/>
  <sheetViews>
    <sheetView topLeftCell="A63" zoomScale="130" zoomScaleNormal="130" workbookViewId="0">
      <selection activeCell="B88" sqref="B88:J88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4" width="15.140625" style="1" bestFit="1" customWidth="1"/>
    <col min="5" max="5" width="14.7109375" style="1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"CAMPBELL COUNTY "&amp;D3</f>
        <v>CAMPBELL COUNTY 2025</v>
      </c>
      <c r="B1" s="499"/>
      <c r="C1" s="499"/>
      <c r="D1" s="499"/>
      <c r="E1" s="499"/>
      <c r="F1" s="499"/>
      <c r="G1" s="499"/>
      <c r="H1" s="499"/>
      <c r="I1" s="499"/>
    </row>
    <row r="2" spans="1:10">
      <c r="A2" s="192"/>
    </row>
    <row r="3" spans="1:10">
      <c r="A3" s="7"/>
      <c r="B3" s="7"/>
      <c r="C3" s="34">
        <v>2024</v>
      </c>
      <c r="D3" s="34">
        <f>'Albany Value'!D3</f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17">
        <v>190027463</v>
      </c>
      <c r="D6" s="17">
        <f>D25</f>
        <v>184013883</v>
      </c>
      <c r="E6" s="17">
        <v>18052661</v>
      </c>
      <c r="F6" s="17">
        <f>F25</f>
        <v>17481331</v>
      </c>
      <c r="G6" s="17">
        <f t="shared" ref="G6:G11" si="0">D6-C6</f>
        <v>-6013580</v>
      </c>
      <c r="H6" s="18">
        <f>IF(E6=0,"",F6/E6-1)</f>
        <v>-3.16479659148311E-2</v>
      </c>
      <c r="I6" s="22">
        <f>IF(D6=0,"N/A",F6/D6)</f>
        <v>9.5000065837423806E-2</v>
      </c>
    </row>
    <row r="7" spans="1:10">
      <c r="A7" s="1" t="s">
        <v>14</v>
      </c>
      <c r="B7" s="36" t="s">
        <v>70</v>
      </c>
      <c r="C7" s="17">
        <v>5397241162.2000008</v>
      </c>
      <c r="D7" s="17">
        <f>D42</f>
        <v>4731107396.6499996</v>
      </c>
      <c r="E7" s="17">
        <v>512738480</v>
      </c>
      <c r="F7" s="17">
        <f>F42</f>
        <v>449455678</v>
      </c>
      <c r="G7" s="17">
        <f t="shared" si="0"/>
        <v>-666133765.55000114</v>
      </c>
      <c r="H7" s="18">
        <f t="shared" ref="H7:H14" si="1">IF(E7=0,"",F7/E7-1)</f>
        <v>-0.12342120684993252</v>
      </c>
      <c r="I7" s="22">
        <f>IF(D7=0,"N/A",F7/D7)</f>
        <v>9.500010046659485E-2</v>
      </c>
    </row>
    <row r="8" spans="1:10">
      <c r="A8" s="1" t="s">
        <v>17</v>
      </c>
      <c r="B8" s="36" t="s">
        <v>71</v>
      </c>
      <c r="C8" s="17">
        <v>251201924.19999999</v>
      </c>
      <c r="D8" s="17">
        <f>D49</f>
        <v>261247797.42000002</v>
      </c>
      <c r="E8" s="17">
        <v>23864351</v>
      </c>
      <c r="F8" s="17">
        <f>F49</f>
        <v>24818658</v>
      </c>
      <c r="G8" s="17">
        <f t="shared" si="0"/>
        <v>10045873.220000029</v>
      </c>
      <c r="H8" s="18">
        <f t="shared" si="1"/>
        <v>3.9988810087481452E-2</v>
      </c>
      <c r="I8" s="22">
        <f>IF(D8=0,"N/A",F8/D8)</f>
        <v>9.5000448788855468E-2</v>
      </c>
    </row>
    <row r="9" spans="1:10">
      <c r="A9" s="1" t="s">
        <v>19</v>
      </c>
      <c r="B9" s="36" t="s">
        <v>20</v>
      </c>
      <c r="C9" s="17">
        <v>2753569676</v>
      </c>
      <c r="D9" s="17">
        <f>D87</f>
        <v>3088285073</v>
      </c>
      <c r="E9" s="17">
        <v>316660539</v>
      </c>
      <c r="F9" s="17">
        <f>F87</f>
        <v>355152787</v>
      </c>
      <c r="G9" s="17">
        <f t="shared" si="0"/>
        <v>334715397</v>
      </c>
      <c r="H9" s="18">
        <f t="shared" si="1"/>
        <v>0.12155681955685682</v>
      </c>
      <c r="I9" s="22">
        <f>IF(D9=0,"N/A",F9/D9)</f>
        <v>0.11500000116731451</v>
      </c>
    </row>
    <row r="10" spans="1:10">
      <c r="B10" s="1" t="s">
        <v>23</v>
      </c>
      <c r="C10" s="17">
        <v>4248954708</v>
      </c>
      <c r="D10" s="279">
        <f>'STATE ASSESSED'!C7</f>
        <v>3797719892</v>
      </c>
      <c r="E10" s="17">
        <v>4248954708</v>
      </c>
      <c r="F10" s="279">
        <f>D10</f>
        <v>3797719892</v>
      </c>
      <c r="G10" s="17">
        <f t="shared" si="0"/>
        <v>-451234816</v>
      </c>
      <c r="H10" s="18">
        <f t="shared" si="1"/>
        <v>-0.10619901764318829</v>
      </c>
      <c r="I10" s="22">
        <f>IF(D10=0,"N/A",F10/D10)</f>
        <v>1</v>
      </c>
    </row>
    <row r="11" spans="1:10">
      <c r="B11" s="1" t="s">
        <v>66</v>
      </c>
      <c r="C11" s="279">
        <v>1781734203</v>
      </c>
      <c r="D11" s="279">
        <f>'STATE ASSESSED'!F7</f>
        <v>1707648682</v>
      </c>
      <c r="E11" s="17">
        <v>204263735</v>
      </c>
      <c r="F11" s="279">
        <f>'STATE ASSESSED'!I7</f>
        <v>195666700</v>
      </c>
      <c r="G11" s="17">
        <f t="shared" si="0"/>
        <v>-74085521</v>
      </c>
      <c r="H11" s="18">
        <f>IF(E11=0,"",F11/E11-1)</f>
        <v>-4.2087916389074165E-2</v>
      </c>
      <c r="I11" s="22">
        <f>F11/D11</f>
        <v>0.11458252629038132</v>
      </c>
      <c r="J11" s="1" t="s">
        <v>442</v>
      </c>
    </row>
    <row r="12" spans="1:10">
      <c r="C12" s="17"/>
      <c r="D12" s="3"/>
      <c r="E12" s="279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v>8592040225.4000015</v>
      </c>
      <c r="D13" s="15">
        <f>SUM(D6:D9)</f>
        <v>8264654150.0699997</v>
      </c>
      <c r="E13" s="15">
        <v>871316031</v>
      </c>
      <c r="F13" s="15">
        <f>SUM(F6:F9)</f>
        <v>846908454</v>
      </c>
      <c r="G13" s="15">
        <f>SUM(G6:G9)</f>
        <v>-327386075.33000112</v>
      </c>
      <c r="H13" s="19">
        <f t="shared" si="1"/>
        <v>-2.8012312561250252E-2</v>
      </c>
      <c r="I13" s="21"/>
    </row>
    <row r="14" spans="1:10">
      <c r="B14" s="12" t="s">
        <v>74</v>
      </c>
      <c r="C14" s="16">
        <v>6030688911</v>
      </c>
      <c r="D14" s="16">
        <f>SUM(D10:D11)</f>
        <v>5505368574</v>
      </c>
      <c r="E14" s="16">
        <v>4453218443</v>
      </c>
      <c r="F14" s="16">
        <f>SUM(F10:F11)</f>
        <v>3993386592</v>
      </c>
      <c r="G14" s="16">
        <f>SUM(G10:G11)</f>
        <v>-525320337</v>
      </c>
      <c r="H14" s="20">
        <f t="shared" si="1"/>
        <v>-0.10325831909791183</v>
      </c>
      <c r="I14" s="21"/>
    </row>
    <row r="15" spans="1:10">
      <c r="B15" s="7" t="s">
        <v>72</v>
      </c>
      <c r="C15" s="15">
        <v>14622729136.400002</v>
      </c>
      <c r="D15" s="486">
        <f>SUM(D13:D14)</f>
        <v>13770022724.07</v>
      </c>
      <c r="E15" s="15">
        <v>5324534474</v>
      </c>
      <c r="F15" s="486">
        <f>SUM(F13:F14)</f>
        <v>4840295046</v>
      </c>
      <c r="G15" s="15">
        <f>SUM(G13:G14)</f>
        <v>-852706412.33000112</v>
      </c>
      <c r="H15" s="19">
        <f>IF(E15=0,"",F15/E15-1)</f>
        <v>-9.0944932437674764E-2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17">
        <v>701992</v>
      </c>
      <c r="D22" s="306">
        <v>667309</v>
      </c>
      <c r="E22" s="17">
        <v>66689</v>
      </c>
      <c r="F22" s="306">
        <v>63394</v>
      </c>
      <c r="G22" s="17">
        <f>D22-C22</f>
        <v>-34683</v>
      </c>
      <c r="H22" s="18">
        <f>IF(E22=0,"",F22/E22-1)</f>
        <v>-4.9408448169863117E-2</v>
      </c>
      <c r="I22" s="22">
        <f>IF(D22=0,"N/A",F22/D22)</f>
        <v>9.4999468012569893E-2</v>
      </c>
    </row>
    <row r="23" spans="1:9">
      <c r="A23" s="1">
        <v>120</v>
      </c>
      <c r="B23" s="36" t="s">
        <v>76</v>
      </c>
      <c r="C23" s="17">
        <v>43470738</v>
      </c>
      <c r="D23" s="306">
        <v>42193983</v>
      </c>
      <c r="E23" s="17">
        <v>4129730</v>
      </c>
      <c r="F23" s="306">
        <v>4008431</v>
      </c>
      <c r="G23" s="17">
        <f>D23-C23</f>
        <v>-1276755</v>
      </c>
      <c r="H23" s="18">
        <f>IF(E23=0,"",F23/E23-1)</f>
        <v>-2.9372138130095649E-2</v>
      </c>
      <c r="I23" s="22">
        <f>IF(D23=0,"N/A",F23/D23)</f>
        <v>9.5000061975661312E-2</v>
      </c>
    </row>
    <row r="24" spans="1:9">
      <c r="A24" s="28">
        <v>130</v>
      </c>
      <c r="B24" s="37" t="s">
        <v>77</v>
      </c>
      <c r="C24" s="26">
        <v>145854733</v>
      </c>
      <c r="D24" s="307">
        <v>141152591</v>
      </c>
      <c r="E24" s="26">
        <v>13856242</v>
      </c>
      <c r="F24" s="307">
        <v>13409506</v>
      </c>
      <c r="G24" s="26">
        <f>D24-C24</f>
        <v>-4702142</v>
      </c>
      <c r="H24" s="23">
        <f>IF(E24=0,"",F24/E24-1)</f>
        <v>-3.2240776395215942E-2</v>
      </c>
      <c r="I24" s="24">
        <f>IF(D24=0,"N/A",F24/D24)</f>
        <v>9.5000069818059515E-2</v>
      </c>
    </row>
    <row r="25" spans="1:9">
      <c r="A25" s="7" t="s">
        <v>15</v>
      </c>
      <c r="B25" s="7" t="s">
        <v>16</v>
      </c>
      <c r="C25" s="15">
        <v>190027463</v>
      </c>
      <c r="D25" s="15">
        <f>SUM(D22:D24)</f>
        <v>184013883</v>
      </c>
      <c r="E25" s="15">
        <v>18052661</v>
      </c>
      <c r="F25" s="15">
        <f>SUM(F22:F24)</f>
        <v>17481331</v>
      </c>
      <c r="G25" s="15">
        <f>SUM(G22:G24)</f>
        <v>-6013580</v>
      </c>
      <c r="H25" s="19">
        <f>IF(E25=0,"",F25/E25-1)</f>
        <v>-3.16479659148311E-2</v>
      </c>
      <c r="I25" s="25">
        <f>IF(D25=0,"N/A",F25/D25)</f>
        <v>9.5000065837423806E-2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17">
        <v>316.23</v>
      </c>
      <c r="D29" s="306">
        <v>316.23</v>
      </c>
      <c r="E29" s="27">
        <v>2219.8779369446288</v>
      </c>
      <c r="F29" s="27">
        <f t="shared" ref="F29:F31" si="2">IF(D29&lt;&gt;0,D22/D29,0)</f>
        <v>2110.2014356639152</v>
      </c>
      <c r="G29" s="17">
        <f>D29-C29</f>
        <v>0</v>
      </c>
      <c r="H29" s="27">
        <f>F29-E29</f>
        <v>-109.67650128071364</v>
      </c>
      <c r="I29" s="2"/>
    </row>
    <row r="30" spans="1:9">
      <c r="A30" s="1">
        <v>120</v>
      </c>
      <c r="B30" s="36" t="s">
        <v>76</v>
      </c>
      <c r="C30" s="17">
        <v>98498.812359000003</v>
      </c>
      <c r="D30" s="306">
        <v>98569.780484999996</v>
      </c>
      <c r="E30" s="27">
        <v>441.33261060612176</v>
      </c>
      <c r="F30" s="27">
        <f t="shared" si="2"/>
        <v>428.06205707662031</v>
      </c>
      <c r="G30" s="17">
        <f>D30-C30</f>
        <v>70.968125999992481</v>
      </c>
      <c r="H30" s="27">
        <f>F30-E30</f>
        <v>-13.270553529501456</v>
      </c>
      <c r="I30" s="2"/>
    </row>
    <row r="31" spans="1:9">
      <c r="A31" s="1">
        <v>130</v>
      </c>
      <c r="B31" s="36" t="s">
        <v>77</v>
      </c>
      <c r="C31" s="17">
        <v>2190021.3350169999</v>
      </c>
      <c r="D31" s="306">
        <v>2191819.7243249998</v>
      </c>
      <c r="E31" s="27">
        <v>66.59968588793123</v>
      </c>
      <c r="F31" s="27">
        <f t="shared" si="2"/>
        <v>64.39972659862336</v>
      </c>
      <c r="G31" s="17">
        <f>D31-C31</f>
        <v>1798.3893079999834</v>
      </c>
      <c r="H31" s="27">
        <f>F31-E31</f>
        <v>-2.1999592893078699</v>
      </c>
      <c r="I31" s="2"/>
    </row>
    <row r="32" spans="1:9">
      <c r="B32" s="36"/>
      <c r="C32" s="17"/>
      <c r="D32" s="3"/>
      <c r="E32" s="27"/>
      <c r="F32" s="5"/>
      <c r="G32" s="3"/>
      <c r="H32" s="5"/>
      <c r="I32" s="2"/>
    </row>
    <row r="33" spans="1:9">
      <c r="B33" s="36"/>
      <c r="C33" s="17"/>
      <c r="D33" s="3"/>
      <c r="E33" s="27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17">
        <v>749619129</v>
      </c>
      <c r="D38" s="306">
        <v>574393893.98000002</v>
      </c>
      <c r="E38" s="17">
        <v>71214381</v>
      </c>
      <c r="F38" s="306">
        <v>54567839</v>
      </c>
      <c r="G38" s="17">
        <f>D38-C38</f>
        <v>-175225235.01999998</v>
      </c>
      <c r="H38" s="18">
        <f>IF(E38=0,"",F38/E38-1)</f>
        <v>-0.23375253377544625</v>
      </c>
      <c r="I38" s="22">
        <f>IF(D38=0,"N/A",F38/D38)</f>
        <v>9.5000729589754335E-2</v>
      </c>
    </row>
    <row r="39" spans="1:9">
      <c r="A39" s="1">
        <v>300</v>
      </c>
      <c r="B39" s="36" t="s">
        <v>64</v>
      </c>
      <c r="C39" s="17">
        <v>3279478063.2000008</v>
      </c>
      <c r="D39" s="306">
        <v>2580437133.6700001</v>
      </c>
      <c r="E39" s="17">
        <v>311550411</v>
      </c>
      <c r="F39" s="306">
        <v>245141543</v>
      </c>
      <c r="G39" s="17">
        <f>D39-C39</f>
        <v>-699040929.53000069</v>
      </c>
      <c r="H39" s="18">
        <f>IF(E39=0,"",F39/E39-1)</f>
        <v>-0.2131560917761075</v>
      </c>
      <c r="I39" s="22">
        <f>IF(D39=0,"N/A",F39/D39)</f>
        <v>9.5000005929751122E-2</v>
      </c>
    </row>
    <row r="40" spans="1:9">
      <c r="A40" s="1">
        <v>400</v>
      </c>
      <c r="B40" s="36" t="s">
        <v>62</v>
      </c>
      <c r="C40" s="17">
        <v>351621361</v>
      </c>
      <c r="D40" s="306">
        <v>416879255</v>
      </c>
      <c r="E40" s="17">
        <v>33404053</v>
      </c>
      <c r="F40" s="306">
        <v>39603556</v>
      </c>
      <c r="G40" s="17">
        <f>D40-C40</f>
        <v>65257894</v>
      </c>
      <c r="H40" s="18">
        <f>IF(E40=0,"",F40/E40-1)</f>
        <v>0.18559134126628285</v>
      </c>
      <c r="I40" s="22">
        <f>IF(D40=0,"N/A",F40/D40)</f>
        <v>9.5000064227230493E-2</v>
      </c>
    </row>
    <row r="41" spans="1:9">
      <c r="A41" s="28">
        <v>500</v>
      </c>
      <c r="B41" s="37" t="s">
        <v>63</v>
      </c>
      <c r="C41" s="26">
        <v>1016522609</v>
      </c>
      <c r="D41" s="307">
        <v>1159397114</v>
      </c>
      <c r="E41" s="26">
        <v>96569635</v>
      </c>
      <c r="F41" s="307">
        <v>110142740</v>
      </c>
      <c r="G41" s="26">
        <f>D41-C41</f>
        <v>142874505</v>
      </c>
      <c r="H41" s="23">
        <f>IF(E41=0,"",F41/E41-1)</f>
        <v>0.14055251425564563</v>
      </c>
      <c r="I41" s="24">
        <f>IF(D41=0,"N/A",F41/D41)</f>
        <v>9.5000012221869309E-2</v>
      </c>
    </row>
    <row r="42" spans="1:9">
      <c r="A42" s="7" t="s">
        <v>14</v>
      </c>
      <c r="B42" s="7" t="s">
        <v>69</v>
      </c>
      <c r="C42" s="15">
        <v>5397241162.2000008</v>
      </c>
      <c r="D42" s="15">
        <f>SUM(D38:D41)</f>
        <v>4731107396.6499996</v>
      </c>
      <c r="E42" s="15">
        <v>512738480</v>
      </c>
      <c r="F42" s="15">
        <f>SUM(F38:F41)</f>
        <v>449455678</v>
      </c>
      <c r="G42" s="15">
        <f>SUM(G38:G41)</f>
        <v>-666133765.55000067</v>
      </c>
      <c r="H42" s="19">
        <f>IF(E42=0,"",F42/E42-1)</f>
        <v>-0.12342120684993252</v>
      </c>
      <c r="I42" s="25">
        <f>IF(D42=0,"N/A",F42/D42)</f>
        <v>9.500010046659485E-2</v>
      </c>
    </row>
    <row r="43" spans="1:9">
      <c r="D43" s="2"/>
      <c r="F43" s="2"/>
      <c r="G43" s="2"/>
      <c r="H43" s="2"/>
      <c r="I43" s="2"/>
    </row>
    <row r="44" spans="1:9"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17">
        <v>46896342.200000003</v>
      </c>
      <c r="D47" s="306">
        <v>36937016.420000002</v>
      </c>
      <c r="E47" s="17">
        <v>4455181</v>
      </c>
      <c r="F47" s="306">
        <v>3508985</v>
      </c>
      <c r="G47" s="17">
        <f>D47-C47</f>
        <v>-9959325.7800000012</v>
      </c>
      <c r="H47" s="18">
        <f>IF(E47=0,"",F47/E47-1)</f>
        <v>-0.21238104579813932</v>
      </c>
      <c r="I47" s="22">
        <f>IF(D47=0,"N/A",F47/D47)</f>
        <v>9.4999145575277624E-2</v>
      </c>
    </row>
    <row r="48" spans="1:9">
      <c r="A48" s="28">
        <v>730</v>
      </c>
      <c r="B48" s="37" t="s">
        <v>67</v>
      </c>
      <c r="C48" s="26">
        <v>204305582</v>
      </c>
      <c r="D48" s="307">
        <v>224310781</v>
      </c>
      <c r="E48" s="26">
        <v>19409170</v>
      </c>
      <c r="F48" s="307">
        <v>21309673</v>
      </c>
      <c r="G48" s="26">
        <f>D48-C48</f>
        <v>20005199</v>
      </c>
      <c r="H48" s="23">
        <f>IF(E48=0,"",F48/E48-1)</f>
        <v>9.7917788344375367E-2</v>
      </c>
      <c r="I48" s="24">
        <f>IF(D48=0,"N/A",F48/D48)</f>
        <v>9.5000663387641626E-2</v>
      </c>
    </row>
    <row r="49" spans="1:9">
      <c r="A49" s="7" t="s">
        <v>17</v>
      </c>
      <c r="B49" s="7" t="s">
        <v>68</v>
      </c>
      <c r="C49" s="15">
        <v>251201924.19999999</v>
      </c>
      <c r="D49" s="15">
        <f>SUM(D47:D48)</f>
        <v>261247797.42000002</v>
      </c>
      <c r="E49" s="15">
        <v>23864351</v>
      </c>
      <c r="F49" s="15">
        <f>SUM(F47:F48)</f>
        <v>24818658</v>
      </c>
      <c r="G49" s="15">
        <f>SUM(G47:G48)</f>
        <v>10045873.219999999</v>
      </c>
      <c r="H49" s="19">
        <f>IF(E49=0,"",F49/E49-1)</f>
        <v>3.9988810087481452E-2</v>
      </c>
      <c r="I49" s="25">
        <f>IF(D49=0,"N/A",F49/D49)</f>
        <v>9.5000448788855468E-2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17">
        <v>0</v>
      </c>
      <c r="D56" s="306">
        <v>0</v>
      </c>
      <c r="E56" s="17">
        <v>0</v>
      </c>
      <c r="F56" s="306">
        <v>0</v>
      </c>
      <c r="G56" s="17">
        <f>D56-C56</f>
        <v>0</v>
      </c>
      <c r="H56" s="18" t="str">
        <f t="shared" ref="H56:H87" si="3">IF(E56=0,"",F56/E56-1)</f>
        <v/>
      </c>
      <c r="I56" s="22" t="str">
        <f t="shared" ref="I56:I87" si="4">IF(D56=0,"N/A",F56/D56)</f>
        <v>N/A</v>
      </c>
    </row>
    <row r="57" spans="1:9">
      <c r="A57" s="1">
        <v>502</v>
      </c>
      <c r="B57" s="1" t="s">
        <v>28</v>
      </c>
      <c r="C57" s="17">
        <v>0</v>
      </c>
      <c r="D57" s="306">
        <v>0</v>
      </c>
      <c r="E57" s="17">
        <v>0</v>
      </c>
      <c r="F57" s="306">
        <v>0</v>
      </c>
      <c r="G57" s="17">
        <f t="shared" ref="G57:G86" si="5">D57-C57</f>
        <v>0</v>
      </c>
      <c r="H57" s="18" t="str">
        <f t="shared" si="3"/>
        <v/>
      </c>
      <c r="I57" s="22" t="str">
        <f t="shared" si="4"/>
        <v>N/A</v>
      </c>
    </row>
    <row r="58" spans="1:9">
      <c r="A58" s="1">
        <v>503</v>
      </c>
      <c r="B58" s="1" t="s">
        <v>29</v>
      </c>
      <c r="C58" s="17">
        <v>0</v>
      </c>
      <c r="D58" s="306">
        <v>0</v>
      </c>
      <c r="E58" s="17">
        <v>0</v>
      </c>
      <c r="F58" s="306">
        <v>0</v>
      </c>
      <c r="G58" s="17">
        <f t="shared" si="5"/>
        <v>0</v>
      </c>
      <c r="H58" s="18" t="str">
        <f t="shared" si="3"/>
        <v/>
      </c>
      <c r="I58" s="22" t="str">
        <f t="shared" si="4"/>
        <v>N/A</v>
      </c>
    </row>
    <row r="59" spans="1:9">
      <c r="A59" s="1">
        <v>504</v>
      </c>
      <c r="B59" s="1" t="s">
        <v>30</v>
      </c>
      <c r="C59" s="17">
        <v>0</v>
      </c>
      <c r="D59" s="306">
        <v>0</v>
      </c>
      <c r="E59" s="17">
        <v>0</v>
      </c>
      <c r="F59" s="306">
        <v>0</v>
      </c>
      <c r="G59" s="17">
        <f t="shared" si="5"/>
        <v>0</v>
      </c>
      <c r="H59" s="18" t="str">
        <f t="shared" si="3"/>
        <v/>
      </c>
      <c r="I59" s="22" t="str">
        <f t="shared" si="4"/>
        <v>N/A</v>
      </c>
    </row>
    <row r="60" spans="1:9">
      <c r="A60" s="1">
        <v>505</v>
      </c>
      <c r="B60" s="1" t="s">
        <v>31</v>
      </c>
      <c r="C60" s="17">
        <v>0</v>
      </c>
      <c r="D60" s="306">
        <v>0</v>
      </c>
      <c r="E60" s="17">
        <v>0</v>
      </c>
      <c r="F60" s="306">
        <v>0</v>
      </c>
      <c r="G60" s="17">
        <f t="shared" si="5"/>
        <v>0</v>
      </c>
      <c r="H60" s="18" t="str">
        <f t="shared" si="3"/>
        <v/>
      </c>
      <c r="I60" s="22" t="str">
        <f t="shared" si="4"/>
        <v>N/A</v>
      </c>
    </row>
    <row r="61" spans="1:9">
      <c r="A61" s="1">
        <v>506</v>
      </c>
      <c r="B61" s="1" t="s">
        <v>32</v>
      </c>
      <c r="C61" s="17">
        <v>0</v>
      </c>
      <c r="D61" s="306">
        <v>0</v>
      </c>
      <c r="E61" s="17">
        <v>0</v>
      </c>
      <c r="F61" s="306">
        <v>0</v>
      </c>
      <c r="G61" s="17">
        <f t="shared" si="5"/>
        <v>0</v>
      </c>
      <c r="H61" s="18" t="str">
        <f t="shared" si="3"/>
        <v/>
      </c>
      <c r="I61" s="22" t="str">
        <f t="shared" si="4"/>
        <v>N/A</v>
      </c>
    </row>
    <row r="62" spans="1:9">
      <c r="A62" s="1">
        <v>507</v>
      </c>
      <c r="B62" s="1" t="s">
        <v>33</v>
      </c>
      <c r="C62" s="17">
        <v>0</v>
      </c>
      <c r="D62" s="306">
        <v>0</v>
      </c>
      <c r="E62" s="17">
        <v>0</v>
      </c>
      <c r="F62" s="306">
        <v>0</v>
      </c>
      <c r="G62" s="17">
        <f t="shared" si="5"/>
        <v>0</v>
      </c>
      <c r="H62" s="18" t="str">
        <f t="shared" si="3"/>
        <v/>
      </c>
      <c r="I62" s="22" t="str">
        <f t="shared" si="4"/>
        <v>N/A</v>
      </c>
    </row>
    <row r="63" spans="1:9">
      <c r="A63" s="1">
        <v>508</v>
      </c>
      <c r="B63" s="1" t="s">
        <v>34</v>
      </c>
      <c r="C63" s="17">
        <v>0</v>
      </c>
      <c r="D63" s="306">
        <v>0</v>
      </c>
      <c r="E63" s="17">
        <v>0</v>
      </c>
      <c r="F63" s="306">
        <v>0</v>
      </c>
      <c r="G63" s="17">
        <f t="shared" si="5"/>
        <v>0</v>
      </c>
      <c r="H63" s="18" t="str">
        <f t="shared" si="3"/>
        <v/>
      </c>
      <c r="I63" s="22" t="str">
        <f t="shared" si="4"/>
        <v>N/A</v>
      </c>
    </row>
    <row r="64" spans="1:9">
      <c r="A64" s="1">
        <v>509</v>
      </c>
      <c r="B64" s="1" t="s">
        <v>24</v>
      </c>
      <c r="C64" s="17">
        <v>341138</v>
      </c>
      <c r="D64" s="306">
        <v>0</v>
      </c>
      <c r="E64" s="17">
        <v>39231</v>
      </c>
      <c r="F64" s="306">
        <v>0</v>
      </c>
      <c r="G64" s="17">
        <f t="shared" si="5"/>
        <v>-341138</v>
      </c>
      <c r="H64" s="18">
        <f t="shared" si="3"/>
        <v>-1</v>
      </c>
      <c r="I64" s="22" t="str">
        <f t="shared" si="4"/>
        <v>N/A</v>
      </c>
    </row>
    <row r="65" spans="1:9">
      <c r="A65" s="1">
        <v>510</v>
      </c>
      <c r="B65" s="1" t="s">
        <v>35</v>
      </c>
      <c r="C65" s="17">
        <v>0</v>
      </c>
      <c r="D65" s="306">
        <v>0</v>
      </c>
      <c r="E65" s="17">
        <v>0</v>
      </c>
      <c r="F65" s="306">
        <v>0</v>
      </c>
      <c r="G65" s="17">
        <f t="shared" si="5"/>
        <v>0</v>
      </c>
      <c r="H65" s="18" t="str">
        <f t="shared" si="3"/>
        <v/>
      </c>
      <c r="I65" s="22" t="str">
        <f t="shared" si="4"/>
        <v>N/A</v>
      </c>
    </row>
    <row r="66" spans="1:9">
      <c r="A66" s="1">
        <v>511</v>
      </c>
      <c r="B66" s="1" t="s">
        <v>36</v>
      </c>
      <c r="C66" s="17">
        <v>0</v>
      </c>
      <c r="D66" s="306">
        <v>0</v>
      </c>
      <c r="E66" s="17">
        <v>0</v>
      </c>
      <c r="F66" s="306">
        <v>0</v>
      </c>
      <c r="G66" s="17">
        <f t="shared" si="5"/>
        <v>0</v>
      </c>
      <c r="H66" s="18" t="str">
        <f t="shared" si="3"/>
        <v/>
      </c>
      <c r="I66" s="22" t="str">
        <f t="shared" si="4"/>
        <v>N/A</v>
      </c>
    </row>
    <row r="67" spans="1:9">
      <c r="A67" s="1">
        <v>512</v>
      </c>
      <c r="B67" s="1" t="s">
        <v>37</v>
      </c>
      <c r="C67" s="17">
        <v>40195385</v>
      </c>
      <c r="D67" s="306">
        <v>44900492</v>
      </c>
      <c r="E67" s="17">
        <v>4622469</v>
      </c>
      <c r="F67" s="306">
        <v>5163559</v>
      </c>
      <c r="G67" s="17">
        <f t="shared" si="5"/>
        <v>4705107</v>
      </c>
      <c r="H67" s="18">
        <f t="shared" si="3"/>
        <v>0.11705649080610381</v>
      </c>
      <c r="I67" s="22">
        <f t="shared" si="4"/>
        <v>0.11500005389695953</v>
      </c>
    </row>
    <row r="68" spans="1:9">
      <c r="A68" s="1">
        <v>513</v>
      </c>
      <c r="B68" s="1" t="s">
        <v>38</v>
      </c>
      <c r="C68" s="17">
        <v>0</v>
      </c>
      <c r="D68" s="306">
        <v>0</v>
      </c>
      <c r="E68" s="17">
        <v>0</v>
      </c>
      <c r="F68" s="306">
        <v>0</v>
      </c>
      <c r="G68" s="17">
        <f t="shared" si="5"/>
        <v>0</v>
      </c>
      <c r="H68" s="18" t="str">
        <f t="shared" si="3"/>
        <v/>
      </c>
      <c r="I68" s="22" t="str">
        <f t="shared" si="4"/>
        <v>N/A</v>
      </c>
    </row>
    <row r="69" spans="1:9">
      <c r="A69" s="1">
        <v>514</v>
      </c>
      <c r="B69" s="1" t="s">
        <v>39</v>
      </c>
      <c r="C69" s="17">
        <v>13912425</v>
      </c>
      <c r="D69" s="306">
        <v>17455230</v>
      </c>
      <c r="E69" s="17">
        <v>1599930</v>
      </c>
      <c r="F69" s="306">
        <v>2007352</v>
      </c>
      <c r="G69" s="17">
        <f t="shared" si="5"/>
        <v>3542805</v>
      </c>
      <c r="H69" s="18">
        <f t="shared" si="3"/>
        <v>0.25464989093272838</v>
      </c>
      <c r="I69" s="22">
        <f t="shared" si="4"/>
        <v>0.11500003150918092</v>
      </c>
    </row>
    <row r="70" spans="1:9">
      <c r="A70" s="1">
        <v>515</v>
      </c>
      <c r="B70" s="1" t="s">
        <v>40</v>
      </c>
      <c r="C70" s="17">
        <v>0</v>
      </c>
      <c r="D70" s="306">
        <v>0</v>
      </c>
      <c r="E70" s="17">
        <v>0</v>
      </c>
      <c r="F70" s="306">
        <v>0</v>
      </c>
      <c r="G70" s="17">
        <f t="shared" si="5"/>
        <v>0</v>
      </c>
      <c r="H70" s="18" t="str">
        <f t="shared" si="3"/>
        <v/>
      </c>
      <c r="I70" s="22" t="str">
        <f t="shared" si="4"/>
        <v>N/A</v>
      </c>
    </row>
    <row r="71" spans="1:9">
      <c r="A71" s="1">
        <v>516</v>
      </c>
      <c r="B71" s="1" t="s">
        <v>41</v>
      </c>
      <c r="C71" s="17">
        <v>0</v>
      </c>
      <c r="D71" s="306">
        <v>0</v>
      </c>
      <c r="E71" s="17">
        <v>0</v>
      </c>
      <c r="F71" s="306">
        <v>0</v>
      </c>
      <c r="G71" s="17">
        <f t="shared" si="5"/>
        <v>0</v>
      </c>
      <c r="H71" s="18" t="str">
        <f t="shared" si="3"/>
        <v/>
      </c>
      <c r="I71" s="22" t="str">
        <f t="shared" si="4"/>
        <v>N/A</v>
      </c>
    </row>
    <row r="72" spans="1:9">
      <c r="A72" s="1">
        <v>517</v>
      </c>
      <c r="B72" s="1" t="s">
        <v>42</v>
      </c>
      <c r="C72" s="17">
        <v>0</v>
      </c>
      <c r="D72" s="306">
        <v>0</v>
      </c>
      <c r="E72" s="17">
        <v>0</v>
      </c>
      <c r="F72" s="306">
        <v>0</v>
      </c>
      <c r="G72" s="17">
        <f t="shared" si="5"/>
        <v>0</v>
      </c>
      <c r="H72" s="18" t="str">
        <f t="shared" si="3"/>
        <v/>
      </c>
      <c r="I72" s="22" t="str">
        <f t="shared" si="4"/>
        <v>N/A</v>
      </c>
    </row>
    <row r="73" spans="1:9">
      <c r="A73" s="1">
        <v>518</v>
      </c>
      <c r="B73" s="1" t="s">
        <v>43</v>
      </c>
      <c r="C73" s="17">
        <v>21535</v>
      </c>
      <c r="D73" s="306">
        <v>21535</v>
      </c>
      <c r="E73" s="17">
        <v>2477</v>
      </c>
      <c r="F73" s="306">
        <v>2477</v>
      </c>
      <c r="G73" s="17">
        <f t="shared" si="5"/>
        <v>0</v>
      </c>
      <c r="H73" s="18">
        <f t="shared" si="3"/>
        <v>0</v>
      </c>
      <c r="I73" s="22">
        <f t="shared" si="4"/>
        <v>0.11502205711632227</v>
      </c>
    </row>
    <row r="74" spans="1:9">
      <c r="A74" s="1">
        <v>519</v>
      </c>
      <c r="B74" s="1" t="s">
        <v>44</v>
      </c>
      <c r="C74" s="17">
        <v>0</v>
      </c>
      <c r="D74" s="306">
        <v>0</v>
      </c>
      <c r="E74" s="17">
        <v>0</v>
      </c>
      <c r="F74" s="306">
        <v>0</v>
      </c>
      <c r="G74" s="17">
        <f t="shared" si="5"/>
        <v>0</v>
      </c>
      <c r="H74" s="18" t="str">
        <f t="shared" si="3"/>
        <v/>
      </c>
      <c r="I74" s="22" t="str">
        <f t="shared" si="4"/>
        <v>N/A</v>
      </c>
    </row>
    <row r="75" spans="1:9">
      <c r="A75" s="1">
        <v>520</v>
      </c>
      <c r="B75" s="1" t="s">
        <v>51</v>
      </c>
      <c r="C75" s="17">
        <v>0</v>
      </c>
      <c r="D75" s="306">
        <v>0</v>
      </c>
      <c r="E75" s="17">
        <v>0</v>
      </c>
      <c r="F75" s="306">
        <v>0</v>
      </c>
      <c r="G75" s="17">
        <f t="shared" si="5"/>
        <v>0</v>
      </c>
      <c r="H75" s="18" t="str">
        <f t="shared" si="3"/>
        <v/>
      </c>
      <c r="I75" s="22" t="str">
        <f t="shared" si="4"/>
        <v>N/A</v>
      </c>
    </row>
    <row r="76" spans="1:9">
      <c r="A76" s="1">
        <v>521</v>
      </c>
      <c r="B76" s="1" t="s">
        <v>54</v>
      </c>
      <c r="C76" s="17">
        <v>0</v>
      </c>
      <c r="D76" s="306">
        <v>0</v>
      </c>
      <c r="E76" s="17">
        <v>0</v>
      </c>
      <c r="F76" s="306">
        <v>0</v>
      </c>
      <c r="G76" s="17">
        <f t="shared" si="5"/>
        <v>0</v>
      </c>
      <c r="H76" s="18" t="str">
        <f t="shared" si="3"/>
        <v/>
      </c>
      <c r="I76" s="22" t="str">
        <f t="shared" si="4"/>
        <v>N/A</v>
      </c>
    </row>
    <row r="77" spans="1:9">
      <c r="A77" s="1">
        <v>522</v>
      </c>
      <c r="B77" s="1" t="s">
        <v>22</v>
      </c>
      <c r="C77" s="17">
        <v>1133326881</v>
      </c>
      <c r="D77" s="306">
        <v>1446894183</v>
      </c>
      <c r="E77" s="17">
        <v>130332607</v>
      </c>
      <c r="F77" s="306">
        <v>166392831</v>
      </c>
      <c r="G77" s="17">
        <f t="shared" si="5"/>
        <v>313567302</v>
      </c>
      <c r="H77" s="18">
        <f t="shared" si="3"/>
        <v>0.27667845238452116</v>
      </c>
      <c r="I77" s="22">
        <f t="shared" si="4"/>
        <v>0.1149999999688989</v>
      </c>
    </row>
    <row r="78" spans="1:9">
      <c r="A78" s="1">
        <v>523</v>
      </c>
      <c r="B78" s="1" t="s">
        <v>21</v>
      </c>
      <c r="C78" s="17">
        <v>1360072783</v>
      </c>
      <c r="D78" s="306">
        <v>1380979412</v>
      </c>
      <c r="E78" s="17">
        <v>156408371</v>
      </c>
      <c r="F78" s="306">
        <v>158812632</v>
      </c>
      <c r="G78" s="17">
        <f t="shared" si="5"/>
        <v>20906629</v>
      </c>
      <c r="H78" s="18">
        <f t="shared" si="3"/>
        <v>1.5371690048482156E-2</v>
      </c>
      <c r="I78" s="22">
        <f t="shared" si="4"/>
        <v>0.11499999972483298</v>
      </c>
    </row>
    <row r="79" spans="1:9">
      <c r="A79" s="1">
        <v>524</v>
      </c>
      <c r="B79" s="1" t="s">
        <v>45</v>
      </c>
      <c r="C79" s="17">
        <v>37260</v>
      </c>
      <c r="D79" s="306">
        <v>37260</v>
      </c>
      <c r="E79" s="17">
        <v>4285</v>
      </c>
      <c r="F79" s="306">
        <v>4285</v>
      </c>
      <c r="G79" s="17">
        <f t="shared" si="5"/>
        <v>0</v>
      </c>
      <c r="H79" s="18">
        <f t="shared" si="3"/>
        <v>0</v>
      </c>
      <c r="I79" s="22">
        <f t="shared" si="4"/>
        <v>0.11500268384326355</v>
      </c>
    </row>
    <row r="80" spans="1:9">
      <c r="A80" s="1">
        <v>525</v>
      </c>
      <c r="B80" s="1" t="s">
        <v>46</v>
      </c>
      <c r="C80" s="17">
        <v>0</v>
      </c>
      <c r="D80" s="306">
        <v>0</v>
      </c>
      <c r="E80" s="17">
        <v>0</v>
      </c>
      <c r="F80" s="306">
        <v>0</v>
      </c>
      <c r="G80" s="17">
        <f t="shared" si="5"/>
        <v>0</v>
      </c>
      <c r="H80" s="18" t="str">
        <f t="shared" si="3"/>
        <v/>
      </c>
      <c r="I80" s="22" t="str">
        <f t="shared" si="4"/>
        <v>N/A</v>
      </c>
    </row>
    <row r="81" spans="1:9">
      <c r="A81" s="1">
        <v>526</v>
      </c>
      <c r="B81" s="1" t="s">
        <v>47</v>
      </c>
      <c r="C81" s="17">
        <v>148492495</v>
      </c>
      <c r="D81" s="306">
        <v>137915544</v>
      </c>
      <c r="E81" s="17">
        <v>17076645</v>
      </c>
      <c r="F81" s="306">
        <v>15860288</v>
      </c>
      <c r="G81" s="17">
        <f t="shared" si="5"/>
        <v>-10576951</v>
      </c>
      <c r="H81" s="18">
        <f t="shared" si="3"/>
        <v>-7.1229272494685025E-2</v>
      </c>
      <c r="I81" s="22">
        <f t="shared" si="4"/>
        <v>0.1150000031903583</v>
      </c>
    </row>
    <row r="82" spans="1:9">
      <c r="A82" s="1">
        <v>527</v>
      </c>
      <c r="B82" s="1" t="s">
        <v>48</v>
      </c>
      <c r="C82" s="17">
        <v>0</v>
      </c>
      <c r="D82" s="306">
        <v>0</v>
      </c>
      <c r="E82" s="17">
        <v>0</v>
      </c>
      <c r="F82" s="306">
        <v>0</v>
      </c>
      <c r="G82" s="17">
        <f t="shared" si="5"/>
        <v>0</v>
      </c>
      <c r="H82" s="18" t="str">
        <f t="shared" si="3"/>
        <v/>
      </c>
      <c r="I82" s="22" t="str">
        <f t="shared" si="4"/>
        <v>N/A</v>
      </c>
    </row>
    <row r="83" spans="1:9">
      <c r="A83" s="1">
        <v>528</v>
      </c>
      <c r="B83" s="1" t="s">
        <v>49</v>
      </c>
      <c r="C83" s="17">
        <v>0</v>
      </c>
      <c r="D83" s="306">
        <v>0</v>
      </c>
      <c r="E83" s="17">
        <v>0</v>
      </c>
      <c r="F83" s="306">
        <v>0</v>
      </c>
      <c r="G83" s="17">
        <f t="shared" si="5"/>
        <v>0</v>
      </c>
      <c r="H83" s="18" t="str">
        <f t="shared" si="3"/>
        <v/>
      </c>
      <c r="I83" s="22" t="str">
        <f t="shared" si="4"/>
        <v>N/A</v>
      </c>
    </row>
    <row r="84" spans="1:9">
      <c r="A84" s="1">
        <v>529</v>
      </c>
      <c r="B84" s="1" t="s">
        <v>657</v>
      </c>
      <c r="C84" s="17">
        <v>56537420</v>
      </c>
      <c r="D84" s="306">
        <v>59432324</v>
      </c>
      <c r="E84" s="17">
        <v>6501804</v>
      </c>
      <c r="F84" s="306">
        <v>6834718</v>
      </c>
      <c r="G84" s="17">
        <f t="shared" si="5"/>
        <v>2894904</v>
      </c>
      <c r="H84" s="18">
        <f t="shared" si="3"/>
        <v>5.1203327568779322E-2</v>
      </c>
      <c r="I84" s="22">
        <f t="shared" si="4"/>
        <v>0.11500001245113686</v>
      </c>
    </row>
    <row r="85" spans="1:9">
      <c r="A85" s="1">
        <v>531</v>
      </c>
      <c r="B85" s="1" t="s">
        <v>25</v>
      </c>
      <c r="C85" s="17">
        <v>632354</v>
      </c>
      <c r="D85" s="306">
        <v>649093</v>
      </c>
      <c r="E85" s="17">
        <v>72720</v>
      </c>
      <c r="F85" s="306">
        <v>74645</v>
      </c>
      <c r="G85" s="17">
        <f t="shared" si="5"/>
        <v>16739</v>
      </c>
      <c r="H85" s="18">
        <f t="shared" si="3"/>
        <v>2.6471397139713915E-2</v>
      </c>
      <c r="I85" s="22">
        <f t="shared" si="4"/>
        <v>0.1149989292751578</v>
      </c>
    </row>
    <row r="86" spans="1:9">
      <c r="A86" s="1">
        <v>532</v>
      </c>
      <c r="B86" s="28" t="s">
        <v>52</v>
      </c>
      <c r="C86" s="26">
        <v>93851576</v>
      </c>
      <c r="D86" s="307">
        <v>112556916</v>
      </c>
      <c r="E86" s="26">
        <v>10792930</v>
      </c>
      <c r="F86" s="307">
        <v>12944045</v>
      </c>
      <c r="G86" s="26">
        <f t="shared" si="5"/>
        <v>18705340</v>
      </c>
      <c r="H86" s="23">
        <f t="shared" si="3"/>
        <v>0.19930778759799228</v>
      </c>
      <c r="I86" s="24">
        <f t="shared" si="4"/>
        <v>0.114999996979306</v>
      </c>
    </row>
    <row r="87" spans="1:9">
      <c r="A87" s="7" t="s">
        <v>19</v>
      </c>
      <c r="B87" s="7" t="s">
        <v>26</v>
      </c>
      <c r="C87" s="15">
        <v>2753569676</v>
      </c>
      <c r="D87" s="15">
        <f>SUM(D56:D85)</f>
        <v>3088285073</v>
      </c>
      <c r="E87" s="15">
        <v>316660539</v>
      </c>
      <c r="F87" s="15">
        <f>SUM(F56:F85)</f>
        <v>355152787</v>
      </c>
      <c r="G87" s="15">
        <f>SUM(G56:G85)</f>
        <v>334715397</v>
      </c>
      <c r="H87" s="19">
        <f t="shared" si="3"/>
        <v>0.12155681955685682</v>
      </c>
      <c r="I87" s="25">
        <f t="shared" si="4"/>
        <v>0.11500000116731451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54">
    <tabColor theme="4" tint="0.39997558519241921"/>
  </sheetPr>
  <dimension ref="A1:J28"/>
  <sheetViews>
    <sheetView workbookViewId="0">
      <selection activeCell="L14" sqref="L14"/>
    </sheetView>
  </sheetViews>
  <sheetFormatPr defaultColWidth="9.140625" defaultRowHeight="15.75"/>
  <cols>
    <col min="1" max="1" width="12.42578125" style="78" customWidth="1"/>
    <col min="2" max="10" width="16.7109375" style="78" customWidth="1"/>
    <col min="11" max="16384" width="9.140625" style="78"/>
  </cols>
  <sheetData>
    <row r="1" spans="1:10">
      <c r="A1" s="186" t="s">
        <v>441</v>
      </c>
    </row>
    <row r="2" spans="1:10">
      <c r="A2" s="186"/>
    </row>
    <row r="3" spans="1:10">
      <c r="B3" s="503" t="s">
        <v>376</v>
      </c>
      <c r="C3" s="503"/>
      <c r="D3" s="503"/>
      <c r="E3" s="503" t="s">
        <v>377</v>
      </c>
      <c r="F3" s="503"/>
      <c r="G3" s="503"/>
      <c r="H3" s="503" t="s">
        <v>378</v>
      </c>
      <c r="I3" s="503"/>
      <c r="J3" s="503"/>
    </row>
    <row r="4" spans="1:10">
      <c r="B4" s="393">
        <v>2025</v>
      </c>
      <c r="C4" s="353">
        <f>B4-1</f>
        <v>2024</v>
      </c>
      <c r="D4" s="352" t="s">
        <v>379</v>
      </c>
      <c r="E4" s="393">
        <f>B4</f>
        <v>2025</v>
      </c>
      <c r="F4" s="353">
        <f>C4</f>
        <v>2024</v>
      </c>
      <c r="G4" s="352" t="s">
        <v>379</v>
      </c>
      <c r="H4" s="393">
        <f>B4</f>
        <v>2025</v>
      </c>
      <c r="I4" s="353">
        <f>C4</f>
        <v>2024</v>
      </c>
      <c r="J4" s="352" t="s">
        <v>379</v>
      </c>
    </row>
    <row r="5" spans="1:10">
      <c r="A5" s="198" t="s">
        <v>140</v>
      </c>
      <c r="B5" s="394">
        <f ca="1">'VALUATION DETAIL'!B10</f>
        <v>0</v>
      </c>
      <c r="C5" s="400">
        <v>0</v>
      </c>
      <c r="D5" s="100">
        <f ca="1">C5-B5</f>
        <v>0</v>
      </c>
      <c r="E5" s="394">
        <f ca="1">'VALUATION DETAIL'!D10</f>
        <v>0</v>
      </c>
      <c r="F5" s="400">
        <v>0</v>
      </c>
      <c r="G5" s="100">
        <f ca="1">F5-E5</f>
        <v>0</v>
      </c>
      <c r="H5" s="394">
        <f ca="1">'VALUATION DETAIL'!F10</f>
        <v>1642230.5699999998</v>
      </c>
      <c r="I5" s="400">
        <v>1642123.0580000002</v>
      </c>
      <c r="J5" s="100">
        <f t="shared" ref="J5:J27" ca="1" si="0">I5-H5</f>
        <v>-107.51199999963865</v>
      </c>
    </row>
    <row r="6" spans="1:10">
      <c r="A6" s="198" t="s">
        <v>141</v>
      </c>
      <c r="B6" s="394">
        <f ca="1">'VALUATION DETAIL'!B11</f>
        <v>116158.85</v>
      </c>
      <c r="C6" s="400">
        <v>116249.78</v>
      </c>
      <c r="D6" s="100">
        <f t="shared" ref="D6:D28" ca="1" si="1">C6-B6</f>
        <v>90.929999999993015</v>
      </c>
      <c r="E6" s="394">
        <f ca="1">'VALUATION DETAIL'!D11</f>
        <v>0</v>
      </c>
      <c r="F6" s="400">
        <v>0</v>
      </c>
      <c r="G6" s="100">
        <f t="shared" ref="G6:G28" ca="1" si="2">F6-E6</f>
        <v>0</v>
      </c>
      <c r="H6" s="394">
        <f ca="1">'VALUATION DETAIL'!F11</f>
        <v>181156.64</v>
      </c>
      <c r="I6" s="400">
        <v>182280.72</v>
      </c>
      <c r="J6" s="100">
        <f t="shared" ca="1" si="0"/>
        <v>1124.0799999999872</v>
      </c>
    </row>
    <row r="7" spans="1:10">
      <c r="A7" s="198" t="s">
        <v>142</v>
      </c>
      <c r="B7" s="394">
        <f ca="1">'VALUATION DETAIL'!B12</f>
        <v>316.23</v>
      </c>
      <c r="C7" s="400">
        <v>316.23</v>
      </c>
      <c r="D7" s="100">
        <f t="shared" ca="1" si="1"/>
        <v>0</v>
      </c>
      <c r="E7" s="394">
        <f ca="1">'VALUATION DETAIL'!D12</f>
        <v>98569.780484999996</v>
      </c>
      <c r="F7" s="400">
        <v>98498.812359000003</v>
      </c>
      <c r="G7" s="100">
        <f t="shared" ca="1" si="2"/>
        <v>-70.968125999992481</v>
      </c>
      <c r="H7" s="394">
        <f ca="1">'VALUATION DETAIL'!F12</f>
        <v>2191819.7243249998</v>
      </c>
      <c r="I7" s="400">
        <v>2190021.3350169999</v>
      </c>
      <c r="J7" s="100">
        <f t="shared" ca="1" si="0"/>
        <v>-1798.3893079999834</v>
      </c>
    </row>
    <row r="8" spans="1:10">
      <c r="A8" s="198" t="s">
        <v>143</v>
      </c>
      <c r="B8" s="394">
        <f ca="1">'VALUATION DETAIL'!B13</f>
        <v>124826.045996</v>
      </c>
      <c r="C8" s="400">
        <v>124505.47199600001</v>
      </c>
      <c r="D8" s="100">
        <f t="shared" ca="1" si="1"/>
        <v>-320.57399999999325</v>
      </c>
      <c r="E8" s="394">
        <f ca="1">'VALUATION DETAIL'!D13</f>
        <v>13</v>
      </c>
      <c r="F8" s="400">
        <v>13</v>
      </c>
      <c r="G8" s="100">
        <f t="shared" ca="1" si="2"/>
        <v>0</v>
      </c>
      <c r="H8" s="394">
        <f ca="1">'VALUATION DETAIL'!F13</f>
        <v>1628800.4990120002</v>
      </c>
      <c r="I8" s="400">
        <v>1628159.2950120002</v>
      </c>
      <c r="J8" s="100">
        <f t="shared" ca="1" si="0"/>
        <v>-641.20399999991059</v>
      </c>
    </row>
    <row r="9" spans="1:10">
      <c r="A9" s="198" t="s">
        <v>144</v>
      </c>
      <c r="B9" s="394">
        <f ca="1">'VALUATION DETAIL'!B14</f>
        <v>42229.66</v>
      </c>
      <c r="C9" s="400">
        <v>42229.66</v>
      </c>
      <c r="D9" s="100">
        <f t="shared" ca="1" si="1"/>
        <v>0</v>
      </c>
      <c r="E9" s="394">
        <f ca="1">'VALUATION DETAIL'!D14</f>
        <v>4851.95</v>
      </c>
      <c r="F9" s="400">
        <v>4851.95</v>
      </c>
      <c r="G9" s="100">
        <f t="shared" ca="1" si="2"/>
        <v>0</v>
      </c>
      <c r="H9" s="394">
        <f ca="1">'VALUATION DETAIL'!F14</f>
        <v>1873541.4414000001</v>
      </c>
      <c r="I9" s="400">
        <v>1872484.2424000001</v>
      </c>
      <c r="J9" s="100">
        <f t="shared" ca="1" si="0"/>
        <v>-1057.1990000000224</v>
      </c>
    </row>
    <row r="10" spans="1:10">
      <c r="A10" s="198" t="s">
        <v>145</v>
      </c>
      <c r="B10" s="394">
        <f ca="1">'VALUATION DETAIL'!B15</f>
        <v>3239.1899999999996</v>
      </c>
      <c r="C10" s="400">
        <v>3207.53</v>
      </c>
      <c r="D10" s="100">
        <f t="shared" ca="1" si="1"/>
        <v>-31.6599999999994</v>
      </c>
      <c r="E10" s="394">
        <f ca="1">'VALUATION DETAIL'!D15</f>
        <v>105034.56</v>
      </c>
      <c r="F10" s="400">
        <v>106007.21</v>
      </c>
      <c r="G10" s="100">
        <f t="shared" ca="1" si="2"/>
        <v>972.65000000000873</v>
      </c>
      <c r="H10" s="394">
        <f ca="1">'VALUATION DETAIL'!F15</f>
        <v>1241955.3910000001</v>
      </c>
      <c r="I10" s="400">
        <v>1223150.8256049999</v>
      </c>
      <c r="J10" s="100">
        <f t="shared" ca="1" si="0"/>
        <v>-18804.565395000158</v>
      </c>
    </row>
    <row r="11" spans="1:10">
      <c r="A11" s="198" t="s">
        <v>146</v>
      </c>
      <c r="B11" s="394">
        <f ca="1">'VALUATION DETAIL'!B16</f>
        <v>104351.561605</v>
      </c>
      <c r="C11" s="400">
        <v>105223.921605</v>
      </c>
      <c r="D11" s="100">
        <f t="shared" ca="1" si="1"/>
        <v>872.36000000000058</v>
      </c>
      <c r="E11" s="394">
        <f ca="1">'VALUATION DETAIL'!D16</f>
        <v>0</v>
      </c>
      <c r="F11" s="400">
        <v>0</v>
      </c>
      <c r="G11" s="100">
        <f t="shared" ca="1" si="2"/>
        <v>0</v>
      </c>
      <c r="H11" s="394">
        <f ca="1">'VALUATION DETAIL'!F16</f>
        <v>580869.08697200008</v>
      </c>
      <c r="I11" s="400">
        <v>582490.92697200004</v>
      </c>
      <c r="J11" s="100">
        <f t="shared" ca="1" si="0"/>
        <v>1621.8399999999674</v>
      </c>
    </row>
    <row r="12" spans="1:10">
      <c r="A12" s="198" t="s">
        <v>147</v>
      </c>
      <c r="B12" s="394">
        <f ca="1">'VALUATION DETAIL'!B17</f>
        <v>108067.1269</v>
      </c>
      <c r="C12" s="400">
        <v>107792.31690000001</v>
      </c>
      <c r="D12" s="100">
        <f t="shared" ca="1" si="1"/>
        <v>-274.80999999999767</v>
      </c>
      <c r="E12" s="394">
        <f ca="1">'VALUATION DETAIL'!D17</f>
        <v>101524.43999999999</v>
      </c>
      <c r="F12" s="400">
        <v>107223.31</v>
      </c>
      <c r="G12" s="100">
        <f t="shared" ca="1" si="2"/>
        <v>5698.8700000000099</v>
      </c>
      <c r="H12" s="394">
        <f ca="1">'VALUATION DETAIL'!F17</f>
        <v>1058255.49</v>
      </c>
      <c r="I12" s="400">
        <v>1051067.0900000001</v>
      </c>
      <c r="J12" s="100">
        <f t="shared" ca="1" si="0"/>
        <v>-7188.3999999999069</v>
      </c>
    </row>
    <row r="13" spans="1:10">
      <c r="A13" s="198" t="s">
        <v>148</v>
      </c>
      <c r="B13" s="394">
        <f ca="1">'VALUATION DETAIL'!B18</f>
        <v>17120.803582</v>
      </c>
      <c r="C13" s="400">
        <v>17312.013582</v>
      </c>
      <c r="D13" s="100">
        <f t="shared" ca="1" si="1"/>
        <v>191.20999999999913</v>
      </c>
      <c r="E13" s="394">
        <f ca="1">'VALUATION DETAIL'!D18</f>
        <v>0</v>
      </c>
      <c r="F13" s="400">
        <v>0</v>
      </c>
      <c r="G13" s="100">
        <f t="shared" ca="1" si="2"/>
        <v>0</v>
      </c>
      <c r="H13" s="394">
        <f ca="1">'VALUATION DETAIL'!F18</f>
        <v>369224.888217</v>
      </c>
      <c r="I13" s="400">
        <v>368018.65021700005</v>
      </c>
      <c r="J13" s="100">
        <f t="shared" ca="1" si="0"/>
        <v>-1206.2379999999539</v>
      </c>
    </row>
    <row r="14" spans="1:10">
      <c r="A14" s="198" t="s">
        <v>149</v>
      </c>
      <c r="B14" s="394">
        <f ca="1">'VALUATION DETAIL'!B19</f>
        <v>42287.19000000001</v>
      </c>
      <c r="C14" s="400">
        <v>43862.805000000008</v>
      </c>
      <c r="D14" s="100">
        <f t="shared" ca="1" si="1"/>
        <v>1575.614999999998</v>
      </c>
      <c r="E14" s="394">
        <f ca="1">'VALUATION DETAIL'!D19</f>
        <v>2698.9</v>
      </c>
      <c r="F14" s="400">
        <v>2733.9</v>
      </c>
      <c r="G14" s="100">
        <f t="shared" ca="1" si="2"/>
        <v>35</v>
      </c>
      <c r="H14" s="394">
        <f ca="1">'VALUATION DETAIL'!F19</f>
        <v>1452803.1165619998</v>
      </c>
      <c r="I14" s="400">
        <v>1452297.680862</v>
      </c>
      <c r="J14" s="100">
        <f t="shared" ca="1" si="0"/>
        <v>-505.43569999979809</v>
      </c>
    </row>
    <row r="15" spans="1:10">
      <c r="A15" s="198" t="s">
        <v>150</v>
      </c>
      <c r="B15" s="394">
        <f ca="1">'VALUATION DETAIL'!B20</f>
        <v>37893.1</v>
      </c>
      <c r="C15" s="400">
        <v>38087.201000000001</v>
      </c>
      <c r="D15" s="100">
        <f t="shared" ca="1" si="1"/>
        <v>194.10100000000239</v>
      </c>
      <c r="E15" s="394">
        <f ca="1">'VALUATION DETAIL'!D20</f>
        <v>224666.73699999999</v>
      </c>
      <c r="F15" s="400">
        <v>225371.54399999999</v>
      </c>
      <c r="G15" s="100">
        <f t="shared" ca="1" si="2"/>
        <v>704.8070000000007</v>
      </c>
      <c r="H15" s="394">
        <f ca="1">'VALUATION DETAIL'!F20</f>
        <v>1088232.635616</v>
      </c>
      <c r="I15" s="400">
        <v>1085023.871</v>
      </c>
      <c r="J15" s="100">
        <f t="shared" ca="1" si="0"/>
        <v>-3208.7646160000004</v>
      </c>
    </row>
    <row r="16" spans="1:10">
      <c r="A16" s="198" t="s">
        <v>151</v>
      </c>
      <c r="B16" s="394">
        <f ca="1">'VALUATION DETAIL'!B21</f>
        <v>74972.745160000006</v>
      </c>
      <c r="C16" s="400">
        <v>75414.01516000001</v>
      </c>
      <c r="D16" s="100">
        <f t="shared" ca="1" si="1"/>
        <v>441.27000000000407</v>
      </c>
      <c r="E16" s="394">
        <f ca="1">'VALUATION DETAIL'!D21</f>
        <v>18738.449949999998</v>
      </c>
      <c r="F16" s="400">
        <v>18974.149949999999</v>
      </c>
      <c r="G16" s="100">
        <f t="shared" ca="1" si="2"/>
        <v>235.70000000000073</v>
      </c>
      <c r="H16" s="394">
        <f ca="1">'VALUATION DETAIL'!F21</f>
        <v>394330.91659999994</v>
      </c>
      <c r="I16" s="400">
        <v>416295.27659999992</v>
      </c>
      <c r="J16" s="100">
        <f t="shared" ca="1" si="0"/>
        <v>21964.359999999986</v>
      </c>
    </row>
    <row r="17" spans="1:10">
      <c r="A17" s="198" t="s">
        <v>152</v>
      </c>
      <c r="B17" s="394">
        <f ca="1">'VALUATION DETAIL'!B22</f>
        <v>19403.810000000001</v>
      </c>
      <c r="C17" s="400">
        <v>20006.643000000004</v>
      </c>
      <c r="D17" s="100">
        <f t="shared" ca="1" si="1"/>
        <v>602.83300000000236</v>
      </c>
      <c r="E17" s="394">
        <f ca="1">'VALUATION DETAIL'!D22</f>
        <v>529.12</v>
      </c>
      <c r="F17" s="400">
        <v>636.04999999999995</v>
      </c>
      <c r="G17" s="100">
        <f t="shared" ca="1" si="2"/>
        <v>106.92999999999995</v>
      </c>
      <c r="H17" s="394">
        <f ca="1">'VALUATION DETAIL'!F22</f>
        <v>1271969.6500000001</v>
      </c>
      <c r="I17" s="400">
        <v>1303589.228652</v>
      </c>
      <c r="J17" s="100">
        <f t="shared" ca="1" si="0"/>
        <v>31619.578651999822</v>
      </c>
    </row>
    <row r="18" spans="1:10">
      <c r="A18" s="198" t="s">
        <v>153</v>
      </c>
      <c r="B18" s="394">
        <f ca="1">'VALUATION DETAIL'!B23</f>
        <v>14142.350000000002</v>
      </c>
      <c r="C18" s="400">
        <v>14098.48</v>
      </c>
      <c r="D18" s="100">
        <f t="shared" ca="1" si="1"/>
        <v>-43.870000000002619</v>
      </c>
      <c r="E18" s="394">
        <f ca="1">'VALUATION DETAIL'!D23</f>
        <v>27327.998</v>
      </c>
      <c r="F18" s="400">
        <v>27544.038</v>
      </c>
      <c r="G18" s="100">
        <f t="shared" ca="1" si="2"/>
        <v>216.04000000000087</v>
      </c>
      <c r="H18" s="394">
        <f ca="1">'VALUATION DETAIL'!F23</f>
        <v>1323430.332747</v>
      </c>
      <c r="I18" s="400">
        <v>1323079.0127470002</v>
      </c>
      <c r="J18" s="100">
        <f t="shared" ca="1" si="0"/>
        <v>-351.31999999983236</v>
      </c>
    </row>
    <row r="19" spans="1:10">
      <c r="A19" s="198" t="s">
        <v>154</v>
      </c>
      <c r="B19" s="394">
        <f ca="1">'VALUATION DETAIL'!B24</f>
        <v>112293.5</v>
      </c>
      <c r="C19" s="400">
        <v>112335.5</v>
      </c>
      <c r="D19" s="100">
        <f t="shared" ca="1" si="1"/>
        <v>42</v>
      </c>
      <c r="E19" s="394">
        <f ca="1">'VALUATION DETAIL'!D24</f>
        <v>0</v>
      </c>
      <c r="F19" s="400">
        <v>0</v>
      </c>
      <c r="G19" s="100">
        <f t="shared" ca="1" si="2"/>
        <v>0</v>
      </c>
      <c r="H19" s="394">
        <f ca="1">'VALUATION DETAIL'!F24</f>
        <v>559073.55000000005</v>
      </c>
      <c r="I19" s="400">
        <v>558129.96</v>
      </c>
      <c r="J19" s="100">
        <f t="shared" ca="1" si="0"/>
        <v>-943.59000000008382</v>
      </c>
    </row>
    <row r="20" spans="1:10">
      <c r="A20" s="198" t="s">
        <v>155</v>
      </c>
      <c r="B20" s="394">
        <f ca="1">'VALUATION DETAIL'!B25</f>
        <v>67924.281999999992</v>
      </c>
      <c r="C20" s="400">
        <v>69605.337</v>
      </c>
      <c r="D20" s="100">
        <f t="shared" ca="1" si="1"/>
        <v>1681.0550000000076</v>
      </c>
      <c r="E20" s="394">
        <f ca="1">'VALUATION DETAIL'!D25</f>
        <v>68935.952999999994</v>
      </c>
      <c r="F20" s="400">
        <v>71666.990000000005</v>
      </c>
      <c r="G20" s="100">
        <f t="shared" ca="1" si="2"/>
        <v>2731.0370000000112</v>
      </c>
      <c r="H20" s="394">
        <f ca="1">'VALUATION DETAIL'!F25</f>
        <v>850958.38569999987</v>
      </c>
      <c r="I20" s="400">
        <v>846730.99670000002</v>
      </c>
      <c r="J20" s="100">
        <f t="shared" ca="1" si="0"/>
        <v>-4227.3889999998501</v>
      </c>
    </row>
    <row r="21" spans="1:10">
      <c r="A21" s="198" t="s">
        <v>156</v>
      </c>
      <c r="B21" s="394">
        <f ca="1">'VALUATION DETAIL'!B26</f>
        <v>58209.207049000004</v>
      </c>
      <c r="C21" s="400">
        <v>59094.060005000007</v>
      </c>
      <c r="D21" s="100">
        <f t="shared" ca="1" si="1"/>
        <v>884.85295600000245</v>
      </c>
      <c r="E21" s="394">
        <f ca="1">'VALUATION DETAIL'!D26</f>
        <v>24340.76</v>
      </c>
      <c r="F21" s="400">
        <v>23608.85</v>
      </c>
      <c r="G21" s="100">
        <f t="shared" ca="1" si="2"/>
        <v>-731.90999999999985</v>
      </c>
      <c r="H21" s="394">
        <f ca="1">'VALUATION DETAIL'!F26</f>
        <v>919156.64290200011</v>
      </c>
      <c r="I21" s="400">
        <v>924811.410836</v>
      </c>
      <c r="J21" s="100">
        <f t="shared" ca="1" si="0"/>
        <v>5654.7679339998867</v>
      </c>
    </row>
    <row r="22" spans="1:10">
      <c r="A22" s="198" t="s">
        <v>157</v>
      </c>
      <c r="B22" s="394">
        <f ca="1">'VALUATION DETAIL'!B27</f>
        <v>89023.249978000007</v>
      </c>
      <c r="C22" s="400">
        <v>85907.519977999997</v>
      </c>
      <c r="D22" s="100">
        <f t="shared" ca="1" si="1"/>
        <v>-3115.7300000000105</v>
      </c>
      <c r="E22" s="394">
        <f ca="1">'VALUATION DETAIL'!D27</f>
        <v>501</v>
      </c>
      <c r="F22" s="400">
        <v>592.66999999999996</v>
      </c>
      <c r="G22" s="100">
        <f t="shared" ca="1" si="2"/>
        <v>91.669999999999959</v>
      </c>
      <c r="H22" s="394">
        <f ca="1">'VALUATION DETAIL'!F27</f>
        <v>454852.02810499992</v>
      </c>
      <c r="I22" s="400">
        <v>452133.82289799995</v>
      </c>
      <c r="J22" s="100">
        <f t="shared" ca="1" si="0"/>
        <v>-2718.2052069999627</v>
      </c>
    </row>
    <row r="23" spans="1:10">
      <c r="A23" s="198" t="s">
        <v>158</v>
      </c>
      <c r="B23" s="394">
        <f ca="1">'VALUATION DETAIL'!B28</f>
        <v>22417.299995000001</v>
      </c>
      <c r="C23" s="400">
        <v>22365.609994999999</v>
      </c>
      <c r="D23" s="100">
        <f t="shared" ca="1" si="1"/>
        <v>-51.690000000002328</v>
      </c>
      <c r="E23" s="394">
        <f ca="1">'VALUATION DETAIL'!D28</f>
        <v>0</v>
      </c>
      <c r="F23" s="400">
        <v>0</v>
      </c>
      <c r="G23" s="100">
        <f t="shared" ca="1" si="2"/>
        <v>0</v>
      </c>
      <c r="H23" s="394">
        <f ca="1">'VALUATION DETAIL'!F28</f>
        <v>1607897.570638</v>
      </c>
      <c r="I23" s="400">
        <v>1607970.5136279999</v>
      </c>
      <c r="J23" s="100">
        <f t="shared" ca="1" si="0"/>
        <v>72.942989999894053</v>
      </c>
    </row>
    <row r="24" spans="1:10">
      <c r="A24" s="198" t="s">
        <v>159</v>
      </c>
      <c r="B24" s="394">
        <f ca="1">'VALUATION DETAIL'!B29</f>
        <v>13416.032008999999</v>
      </c>
      <c r="C24" s="400">
        <v>12689.352009</v>
      </c>
      <c r="D24" s="100">
        <f t="shared" ca="1" si="1"/>
        <v>-726.67999999999847</v>
      </c>
      <c r="E24" s="394">
        <f ca="1">'VALUATION DETAIL'!D29</f>
        <v>5</v>
      </c>
      <c r="F24" s="400">
        <v>3.78</v>
      </c>
      <c r="G24" s="100">
        <f t="shared" ca="1" si="2"/>
        <v>-1.2200000000000002</v>
      </c>
      <c r="H24" s="394">
        <f ca="1">'VALUATION DETAIL'!F29</f>
        <v>17495.59576</v>
      </c>
      <c r="I24" s="400">
        <v>17818.291759999996</v>
      </c>
      <c r="J24" s="100">
        <f t="shared" ca="1" si="0"/>
        <v>322.69599999999627</v>
      </c>
    </row>
    <row r="25" spans="1:10">
      <c r="A25" s="198" t="s">
        <v>160</v>
      </c>
      <c r="B25" s="394">
        <f ca="1">'VALUATION DETAIL'!B30</f>
        <v>62561.105386000003</v>
      </c>
      <c r="C25" s="400">
        <v>62480.003285999999</v>
      </c>
      <c r="D25" s="100">
        <f t="shared" ca="1" si="1"/>
        <v>-81.102100000003702</v>
      </c>
      <c r="E25" s="394">
        <f ca="1">'VALUATION DETAIL'!D30</f>
        <v>0</v>
      </c>
      <c r="F25" s="400">
        <v>0</v>
      </c>
      <c r="G25" s="100">
        <f t="shared" ca="1" si="2"/>
        <v>0</v>
      </c>
      <c r="H25" s="394">
        <f ca="1">'VALUATION DETAIL'!F30</f>
        <v>647604.75943799992</v>
      </c>
      <c r="I25" s="400">
        <v>644070.60353799991</v>
      </c>
      <c r="J25" s="100">
        <f t="shared" ca="1" si="0"/>
        <v>-3534.1559000000125</v>
      </c>
    </row>
    <row r="26" spans="1:10">
      <c r="A26" s="198" t="s">
        <v>161</v>
      </c>
      <c r="B26" s="394">
        <f ca="1">'VALUATION DETAIL'!B31</f>
        <v>43879.313999999998</v>
      </c>
      <c r="C26" s="400">
        <v>43842.154000000002</v>
      </c>
      <c r="D26" s="100">
        <f t="shared" ca="1" si="1"/>
        <v>-37.159999999996217</v>
      </c>
      <c r="E26" s="394">
        <f ca="1">'VALUATION DETAIL'!D31</f>
        <v>2791.3</v>
      </c>
      <c r="F26" s="400">
        <v>2791.3</v>
      </c>
      <c r="G26" s="100">
        <f t="shared" ca="1" si="2"/>
        <v>0</v>
      </c>
      <c r="H26" s="394">
        <f ca="1">'VALUATION DETAIL'!F31</f>
        <v>303101.55899999995</v>
      </c>
      <c r="I26" s="400">
        <v>302945.23</v>
      </c>
      <c r="J26" s="100">
        <f t="shared" ca="1" si="0"/>
        <v>-156.3289999999688</v>
      </c>
    </row>
    <row r="27" spans="1:10" ht="16.5" thickBot="1">
      <c r="A27" s="220" t="s">
        <v>162</v>
      </c>
      <c r="B27" s="395">
        <f ca="1">'VALUATION DETAIL'!B32</f>
        <v>3518.24</v>
      </c>
      <c r="C27" s="401">
        <v>3408.24</v>
      </c>
      <c r="D27" s="277">
        <f t="shared" ca="1" si="1"/>
        <v>-110</v>
      </c>
      <c r="E27" s="395">
        <f ca="1">'VALUATION DETAIL'!D32</f>
        <v>29706.239999999998</v>
      </c>
      <c r="F27" s="401">
        <v>29434.620000000003</v>
      </c>
      <c r="G27" s="277">
        <f t="shared" ca="1" si="2"/>
        <v>-271.61999999999534</v>
      </c>
      <c r="H27" s="395">
        <f ca="1">'VALUATION DETAIL'!F32</f>
        <v>1009591.5364999999</v>
      </c>
      <c r="I27" s="401">
        <v>1008772.2635</v>
      </c>
      <c r="J27" s="277">
        <f t="shared" ca="1" si="0"/>
        <v>-819.27299999992829</v>
      </c>
    </row>
    <row r="28" spans="1:10">
      <c r="A28" s="199" t="s">
        <v>136</v>
      </c>
      <c r="B28" s="278">
        <f ca="1">SUM(B5:B27)</f>
        <v>1178250.8936600001</v>
      </c>
      <c r="C28" s="278">
        <f>SUM(C5:C27)</f>
        <v>1180033.8445160002</v>
      </c>
      <c r="D28" s="278">
        <f t="shared" ca="1" si="1"/>
        <v>1782.950856000185</v>
      </c>
      <c r="E28" s="278">
        <f ca="1">SUM(E5:E27)</f>
        <v>710235.18843500013</v>
      </c>
      <c r="F28" s="278">
        <f>SUM(F5:F27)</f>
        <v>719952.17430900002</v>
      </c>
      <c r="G28" s="278">
        <f t="shared" ca="1" si="2"/>
        <v>9716.985873999889</v>
      </c>
      <c r="H28" s="278">
        <f ca="1">SUM(H5:H27)</f>
        <v>22668352.010494001</v>
      </c>
      <c r="I28" s="278">
        <f>SUM(I5:I27)</f>
        <v>22683464.305944003</v>
      </c>
      <c r="J28" s="278">
        <f t="shared" ref="J28" ca="1" si="3">I28-H28</f>
        <v>15112.295450001955</v>
      </c>
    </row>
  </sheetData>
  <mergeCells count="3">
    <mergeCell ref="H3:J3"/>
    <mergeCell ref="E3:G3"/>
    <mergeCell ref="B3:D3"/>
  </mergeCells>
  <phoneticPr fontId="2" type="noConversion"/>
  <pageMargins left="0.75" right="0.75" top="0.78" bottom="1" header="0.5" footer="0.5"/>
  <pageSetup scale="74" orientation="landscape" r:id="rId1"/>
  <headerFooter alignWithMargins="0">
    <oddFooter>&amp;C&amp;A&amp;R&amp;P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5">
    <tabColor theme="4" tint="0.39997558519241921"/>
  </sheetPr>
  <dimension ref="B1:F282"/>
  <sheetViews>
    <sheetView workbookViewId="0">
      <selection sqref="A1:F1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810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668147949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8017775</v>
      </c>
    </row>
    <row r="9" spans="2:5" ht="18" thickBot="1">
      <c r="B9" s="57" t="s">
        <v>89</v>
      </c>
      <c r="C9" s="58"/>
      <c r="D9" s="59">
        <v>12</v>
      </c>
      <c r="E9" s="60">
        <v>8017775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12</v>
      </c>
      <c r="E25" s="53">
        <v>8017775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8017775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8017775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811</v>
      </c>
      <c r="C36" s="69"/>
      <c r="D36" s="287" t="s">
        <v>109</v>
      </c>
      <c r="E36" s="71">
        <v>668147949</v>
      </c>
    </row>
    <row r="37" spans="2:6" ht="17.25">
      <c r="B37" s="61" t="s">
        <v>110</v>
      </c>
      <c r="C37" s="61"/>
      <c r="D37" s="52">
        <v>25</v>
      </c>
      <c r="E37" s="53">
        <v>16703699</v>
      </c>
    </row>
    <row r="38" spans="2:6" ht="17.25">
      <c r="B38" s="61" t="s">
        <v>111</v>
      </c>
      <c r="C38" s="61"/>
      <c r="D38" s="52">
        <v>0</v>
      </c>
      <c r="E38" s="53">
        <v>0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668148</v>
      </c>
    </row>
    <row r="44" spans="2:6" ht="18" thickBot="1">
      <c r="B44" s="65" t="s">
        <v>115</v>
      </c>
      <c r="C44" s="65"/>
      <c r="D44" s="55">
        <v>4</v>
      </c>
      <c r="E44" s="56">
        <v>2672592</v>
      </c>
    </row>
    <row r="45" spans="2:6" ht="17.25">
      <c r="B45" s="61" t="s">
        <v>80</v>
      </c>
      <c r="C45" s="61"/>
      <c r="D45" s="52">
        <v>30</v>
      </c>
      <c r="E45" s="53">
        <v>20044439</v>
      </c>
    </row>
    <row r="46" spans="2:6" ht="17.25">
      <c r="B46" s="61"/>
      <c r="C46" s="61"/>
      <c r="D46" s="284"/>
      <c r="E46" s="295"/>
    </row>
    <row r="47" spans="2:6" ht="17.25" hidden="1" customHeight="1">
      <c r="B47" s="69" t="s">
        <v>622</v>
      </c>
      <c r="C47" s="69"/>
      <c r="D47" s="287" t="s">
        <v>109</v>
      </c>
      <c r="E47" s="71">
        <v>0</v>
      </c>
    </row>
    <row r="48" spans="2:6" ht="17.25" hidden="1" customHeight="1">
      <c r="B48" s="61" t="s">
        <v>110</v>
      </c>
      <c r="C48" s="61"/>
      <c r="D48" s="52">
        <v>0</v>
      </c>
      <c r="E48" s="53">
        <v>0</v>
      </c>
    </row>
    <row r="49" spans="2:5" ht="17.25" hidden="1" customHeight="1">
      <c r="B49" s="61" t="s">
        <v>111</v>
      </c>
      <c r="C49" s="61"/>
      <c r="D49" s="52">
        <v>0</v>
      </c>
      <c r="E49" s="53">
        <v>0</v>
      </c>
    </row>
    <row r="50" spans="2:5" ht="17.25" hidden="1" customHeight="1">
      <c r="B50" s="61" t="s">
        <v>111</v>
      </c>
      <c r="C50" s="61"/>
      <c r="D50" s="52">
        <v>0</v>
      </c>
      <c r="E50" s="53">
        <v>0</v>
      </c>
    </row>
    <row r="51" spans="2:5" ht="17.25" hidden="1" customHeight="1">
      <c r="B51" s="61" t="s">
        <v>111</v>
      </c>
      <c r="C51" s="61"/>
      <c r="D51" s="52">
        <v>0</v>
      </c>
      <c r="E51" s="53">
        <v>0</v>
      </c>
    </row>
    <row r="52" spans="2:5" ht="17.25" hidden="1" customHeight="1">
      <c r="B52" s="61" t="s">
        <v>112</v>
      </c>
      <c r="C52" s="61"/>
      <c r="D52" s="52">
        <v>0</v>
      </c>
      <c r="E52" s="53">
        <v>0</v>
      </c>
    </row>
    <row r="53" spans="2:5" ht="17.25" hidden="1" customHeight="1">
      <c r="B53" s="61" t="s">
        <v>113</v>
      </c>
      <c r="C53" s="61"/>
      <c r="D53" s="52">
        <v>0</v>
      </c>
      <c r="E53" s="53">
        <v>0</v>
      </c>
    </row>
    <row r="54" spans="2:5" ht="17.25" hidden="1" customHeight="1">
      <c r="B54" s="72" t="s">
        <v>114</v>
      </c>
      <c r="C54" s="72"/>
      <c r="D54" s="52">
        <v>0</v>
      </c>
      <c r="E54" s="53">
        <v>0</v>
      </c>
    </row>
    <row r="55" spans="2:5" ht="18" hidden="1" customHeight="1" thickBot="1">
      <c r="B55" s="73" t="s">
        <v>115</v>
      </c>
      <c r="C55" s="73"/>
      <c r="D55" s="55">
        <v>0</v>
      </c>
      <c r="E55" s="56">
        <v>0</v>
      </c>
    </row>
    <row r="56" spans="2:5" ht="17.25" hidden="1" customHeight="1">
      <c r="B56" s="72" t="s">
        <v>80</v>
      </c>
      <c r="C56" s="72"/>
      <c r="D56" s="52">
        <v>0</v>
      </c>
      <c r="E56" s="53">
        <v>0</v>
      </c>
    </row>
    <row r="57" spans="2:5" ht="17.25" hidden="1" customHeight="1">
      <c r="B57" s="61"/>
      <c r="C57" s="61"/>
      <c r="D57" s="288"/>
      <c r="E57" s="298"/>
    </row>
    <row r="58" spans="2:5" ht="17.25" hidden="1" customHeight="1">
      <c r="B58" s="69" t="s">
        <v>622</v>
      </c>
      <c r="C58" s="69"/>
      <c r="D58" s="287" t="s">
        <v>109</v>
      </c>
      <c r="E58" s="71">
        <v>0</v>
      </c>
    </row>
    <row r="59" spans="2:5" ht="17.25" hidden="1" customHeight="1">
      <c r="B59" s="61" t="s">
        <v>110</v>
      </c>
      <c r="C59" s="61"/>
      <c r="D59" s="52">
        <v>0</v>
      </c>
      <c r="E59" s="53">
        <v>0</v>
      </c>
    </row>
    <row r="60" spans="2:5" ht="17.25" hidden="1" customHeight="1">
      <c r="B60" s="61" t="s">
        <v>111</v>
      </c>
      <c r="C60" s="61"/>
      <c r="D60" s="52">
        <v>0</v>
      </c>
      <c r="E60" s="53">
        <v>0</v>
      </c>
    </row>
    <row r="61" spans="2:5" ht="17.25" hidden="1" customHeight="1">
      <c r="B61" s="61" t="s">
        <v>111</v>
      </c>
      <c r="C61" s="61"/>
      <c r="D61" s="52">
        <v>0</v>
      </c>
      <c r="E61" s="53">
        <v>0</v>
      </c>
    </row>
    <row r="62" spans="2:5" ht="17.25" hidden="1" customHeight="1">
      <c r="B62" s="61" t="s">
        <v>111</v>
      </c>
      <c r="C62" s="61"/>
      <c r="D62" s="52">
        <v>0</v>
      </c>
      <c r="E62" s="53">
        <v>0</v>
      </c>
    </row>
    <row r="63" spans="2:5" ht="17.25" hidden="1" customHeight="1">
      <c r="B63" s="61" t="s">
        <v>112</v>
      </c>
      <c r="C63" s="61"/>
      <c r="D63" s="52">
        <v>0</v>
      </c>
      <c r="E63" s="53">
        <v>0</v>
      </c>
    </row>
    <row r="64" spans="2:5" ht="17.25" hidden="1" customHeight="1">
      <c r="B64" s="61" t="s">
        <v>113</v>
      </c>
      <c r="C64" s="61"/>
      <c r="D64" s="52">
        <v>0</v>
      </c>
      <c r="E64" s="53">
        <v>0</v>
      </c>
    </row>
    <row r="65" spans="2:5" ht="17.25" hidden="1" customHeight="1">
      <c r="B65" s="61" t="s">
        <v>114</v>
      </c>
      <c r="C65" s="61"/>
      <c r="D65" s="52">
        <v>0</v>
      </c>
      <c r="E65" s="53">
        <v>0</v>
      </c>
    </row>
    <row r="66" spans="2:5" ht="18" hidden="1" customHeight="1" thickBot="1">
      <c r="B66" s="65" t="s">
        <v>115</v>
      </c>
      <c r="C66" s="65"/>
      <c r="D66" s="55">
        <v>0</v>
      </c>
      <c r="E66" s="56">
        <v>0</v>
      </c>
    </row>
    <row r="67" spans="2:5" ht="17.25" hidden="1" customHeight="1">
      <c r="B67" s="61" t="s">
        <v>80</v>
      </c>
      <c r="C67" s="61"/>
      <c r="D67" s="52">
        <v>0</v>
      </c>
      <c r="E67" s="53">
        <v>0</v>
      </c>
    </row>
    <row r="68" spans="2:5" ht="17.25" hidden="1" customHeight="1">
      <c r="B68" s="61"/>
      <c r="C68" s="61"/>
      <c r="D68" s="284"/>
      <c r="E68" s="295"/>
    </row>
    <row r="69" spans="2:5" ht="17.25" hidden="1" customHeight="1">
      <c r="B69" s="69" t="s">
        <v>622</v>
      </c>
      <c r="C69" s="69"/>
      <c r="D69" s="287" t="s">
        <v>109</v>
      </c>
      <c r="E69" s="71">
        <v>0</v>
      </c>
    </row>
    <row r="70" spans="2:5" ht="17.25" hidden="1" customHeight="1">
      <c r="B70" s="61" t="s">
        <v>110</v>
      </c>
      <c r="C70" s="61"/>
      <c r="D70" s="52">
        <v>0</v>
      </c>
      <c r="E70" s="53">
        <v>0</v>
      </c>
    </row>
    <row r="71" spans="2:5" ht="17.25" hidden="1" customHeight="1">
      <c r="B71" s="61" t="s">
        <v>111</v>
      </c>
      <c r="C71" s="61"/>
      <c r="D71" s="52">
        <v>0</v>
      </c>
      <c r="E71" s="53">
        <v>0</v>
      </c>
    </row>
    <row r="72" spans="2:5" ht="17.25" hidden="1" customHeight="1">
      <c r="B72" s="61" t="s">
        <v>111</v>
      </c>
      <c r="C72" s="61"/>
      <c r="D72" s="52">
        <v>0</v>
      </c>
      <c r="E72" s="53">
        <v>0</v>
      </c>
    </row>
    <row r="73" spans="2:5" ht="17.25" hidden="1" customHeight="1">
      <c r="B73" s="61" t="s">
        <v>111</v>
      </c>
      <c r="C73" s="61"/>
      <c r="D73" s="52">
        <v>0</v>
      </c>
      <c r="E73" s="53">
        <v>0</v>
      </c>
    </row>
    <row r="74" spans="2:5" ht="17.25" hidden="1" customHeight="1">
      <c r="B74" s="61" t="s">
        <v>112</v>
      </c>
      <c r="C74" s="61"/>
      <c r="D74" s="52">
        <v>0</v>
      </c>
      <c r="E74" s="53">
        <v>0</v>
      </c>
    </row>
    <row r="75" spans="2:5" ht="17.25" hidden="1" customHeight="1">
      <c r="B75" s="61" t="s">
        <v>113</v>
      </c>
      <c r="C75" s="61"/>
      <c r="D75" s="52">
        <v>0</v>
      </c>
      <c r="E75" s="53">
        <v>0</v>
      </c>
    </row>
    <row r="76" spans="2:5" ht="17.25" hidden="1" customHeight="1">
      <c r="B76" s="61" t="s">
        <v>114</v>
      </c>
      <c r="C76" s="61"/>
      <c r="D76" s="52">
        <v>0</v>
      </c>
      <c r="E76" s="53">
        <v>0</v>
      </c>
    </row>
    <row r="77" spans="2:5" ht="18" hidden="1" customHeight="1" thickBot="1">
      <c r="B77" s="65" t="s">
        <v>115</v>
      </c>
      <c r="C77" s="65"/>
      <c r="D77" s="55">
        <v>0</v>
      </c>
      <c r="E77" s="56">
        <v>0</v>
      </c>
    </row>
    <row r="78" spans="2:5" ht="17.25" hidden="1" customHeight="1">
      <c r="B78" s="61" t="s">
        <v>80</v>
      </c>
      <c r="C78" s="61"/>
      <c r="D78" s="52">
        <v>0</v>
      </c>
      <c r="E78" s="53">
        <v>0</v>
      </c>
    </row>
    <row r="79" spans="2:5" ht="17.25" hidden="1" customHeight="1">
      <c r="B79" s="61"/>
      <c r="C79" s="61"/>
      <c r="D79" s="284"/>
      <c r="E79" s="295"/>
    </row>
    <row r="80" spans="2:5" ht="17.25" hidden="1" customHeight="1">
      <c r="B80" s="69" t="s">
        <v>622</v>
      </c>
      <c r="C80" s="69"/>
      <c r="D80" s="287" t="s">
        <v>109</v>
      </c>
      <c r="E80" s="71">
        <v>0</v>
      </c>
    </row>
    <row r="81" spans="2:5" ht="17.25" hidden="1" customHeight="1">
      <c r="B81" s="61" t="s">
        <v>110</v>
      </c>
      <c r="C81" s="61"/>
      <c r="D81" s="52">
        <v>0</v>
      </c>
      <c r="E81" s="53">
        <v>0</v>
      </c>
    </row>
    <row r="82" spans="2:5" ht="17.25" hidden="1" customHeight="1">
      <c r="B82" s="61" t="s">
        <v>111</v>
      </c>
      <c r="C82" s="61"/>
      <c r="D82" s="52">
        <v>0</v>
      </c>
      <c r="E82" s="53">
        <v>0</v>
      </c>
    </row>
    <row r="83" spans="2:5" ht="17.25" hidden="1" customHeight="1">
      <c r="B83" s="61" t="s">
        <v>111</v>
      </c>
      <c r="C83" s="61"/>
      <c r="D83" s="52">
        <v>0</v>
      </c>
      <c r="E83" s="53">
        <v>0</v>
      </c>
    </row>
    <row r="84" spans="2:5" ht="17.25" hidden="1" customHeight="1">
      <c r="B84" s="61" t="s">
        <v>111</v>
      </c>
      <c r="C84" s="61"/>
      <c r="D84" s="52">
        <v>0</v>
      </c>
      <c r="E84" s="53">
        <v>0</v>
      </c>
    </row>
    <row r="85" spans="2:5" ht="17.25" hidden="1" customHeight="1">
      <c r="B85" s="61" t="s">
        <v>112</v>
      </c>
      <c r="C85" s="61"/>
      <c r="D85" s="52">
        <v>0</v>
      </c>
      <c r="E85" s="53">
        <v>0</v>
      </c>
    </row>
    <row r="86" spans="2:5" ht="17.25" hidden="1" customHeight="1">
      <c r="B86" s="61" t="s">
        <v>113</v>
      </c>
      <c r="C86" s="61"/>
      <c r="D86" s="52">
        <v>0</v>
      </c>
      <c r="E86" s="53">
        <v>0</v>
      </c>
    </row>
    <row r="87" spans="2:5" ht="17.25" hidden="1" customHeight="1">
      <c r="B87" s="61" t="s">
        <v>114</v>
      </c>
      <c r="C87" s="61"/>
      <c r="D87" s="52">
        <v>0</v>
      </c>
      <c r="E87" s="53">
        <v>0</v>
      </c>
    </row>
    <row r="88" spans="2:5" ht="18" hidden="1" customHeight="1" thickBot="1">
      <c r="B88" s="65" t="s">
        <v>115</v>
      </c>
      <c r="C88" s="65"/>
      <c r="D88" s="55">
        <v>0</v>
      </c>
      <c r="E88" s="56">
        <v>0</v>
      </c>
    </row>
    <row r="89" spans="2:5" ht="17.25" hidden="1" customHeight="1">
      <c r="B89" s="61" t="s">
        <v>80</v>
      </c>
      <c r="C89" s="61"/>
      <c r="D89" s="52">
        <v>0</v>
      </c>
      <c r="E89" s="53">
        <v>0</v>
      </c>
    </row>
    <row r="90" spans="2:5" ht="17.25" hidden="1" customHeight="1">
      <c r="B90" s="61"/>
      <c r="C90" s="61"/>
      <c r="D90" s="288"/>
      <c r="E90" s="298"/>
    </row>
    <row r="91" spans="2:5" ht="17.25" hidden="1" customHeight="1">
      <c r="B91" s="69" t="s">
        <v>622</v>
      </c>
      <c r="C91" s="69"/>
      <c r="D91" s="287" t="s">
        <v>109</v>
      </c>
      <c r="E91" s="71">
        <v>0</v>
      </c>
    </row>
    <row r="92" spans="2:5" ht="17.25" hidden="1" customHeight="1">
      <c r="B92" s="61" t="s">
        <v>110</v>
      </c>
      <c r="C92" s="61"/>
      <c r="D92" s="52">
        <v>0</v>
      </c>
      <c r="E92" s="53">
        <v>0</v>
      </c>
    </row>
    <row r="93" spans="2:5" ht="17.25" hidden="1" customHeight="1">
      <c r="B93" s="61" t="s">
        <v>111</v>
      </c>
      <c r="C93" s="61"/>
      <c r="D93" s="52">
        <v>0</v>
      </c>
      <c r="E93" s="53">
        <v>0</v>
      </c>
    </row>
    <row r="94" spans="2:5" ht="17.25" hidden="1" customHeight="1">
      <c r="B94" s="61" t="s">
        <v>111</v>
      </c>
      <c r="C94" s="61"/>
      <c r="D94" s="52">
        <v>0</v>
      </c>
      <c r="E94" s="53">
        <v>0</v>
      </c>
    </row>
    <row r="95" spans="2:5" ht="17.25" hidden="1" customHeight="1">
      <c r="B95" s="61" t="s">
        <v>111</v>
      </c>
      <c r="C95" s="61"/>
      <c r="D95" s="52">
        <v>0</v>
      </c>
      <c r="E95" s="53">
        <v>0</v>
      </c>
    </row>
    <row r="96" spans="2:5" ht="17.25" hidden="1" customHeight="1">
      <c r="B96" s="61" t="s">
        <v>112</v>
      </c>
      <c r="C96" s="61"/>
      <c r="D96" s="52">
        <v>0</v>
      </c>
      <c r="E96" s="53">
        <v>0</v>
      </c>
    </row>
    <row r="97" spans="2:5" ht="17.25" hidden="1" customHeight="1">
      <c r="B97" s="61" t="s">
        <v>113</v>
      </c>
      <c r="C97" s="61"/>
      <c r="D97" s="52">
        <v>0</v>
      </c>
      <c r="E97" s="53">
        <v>0</v>
      </c>
    </row>
    <row r="98" spans="2:5" ht="17.25" hidden="1" customHeight="1">
      <c r="B98" s="61" t="s">
        <v>114</v>
      </c>
      <c r="C98" s="61"/>
      <c r="D98" s="52">
        <v>0</v>
      </c>
      <c r="E98" s="53">
        <v>0</v>
      </c>
    </row>
    <row r="99" spans="2:5" ht="18" hidden="1" customHeight="1" thickBot="1">
      <c r="B99" s="65" t="s">
        <v>115</v>
      </c>
      <c r="C99" s="65"/>
      <c r="D99" s="55">
        <v>0</v>
      </c>
      <c r="E99" s="56">
        <v>0</v>
      </c>
    </row>
    <row r="100" spans="2:5" ht="17.25" hidden="1" customHeight="1">
      <c r="B100" s="61" t="s">
        <v>80</v>
      </c>
      <c r="C100" s="61"/>
      <c r="D100" s="52">
        <v>0</v>
      </c>
      <c r="E100" s="53">
        <v>0</v>
      </c>
    </row>
    <row r="101" spans="2:5" ht="17.25" hidden="1" customHeight="1">
      <c r="B101" s="61"/>
      <c r="C101" s="61"/>
      <c r="D101" s="284"/>
      <c r="E101" s="295"/>
    </row>
    <row r="102" spans="2:5" ht="17.25" hidden="1" customHeight="1">
      <c r="B102" s="69" t="s">
        <v>116</v>
      </c>
      <c r="C102" s="69"/>
      <c r="D102" s="287" t="s">
        <v>109</v>
      </c>
      <c r="E102" s="71">
        <v>0</v>
      </c>
    </row>
    <row r="103" spans="2:5" ht="17.25" hidden="1" customHeight="1">
      <c r="B103" s="61" t="s">
        <v>110</v>
      </c>
      <c r="C103" s="61"/>
      <c r="D103" s="52">
        <v>0</v>
      </c>
      <c r="E103" s="53">
        <v>0</v>
      </c>
    </row>
    <row r="104" spans="2:5" ht="17.25" hidden="1" customHeight="1">
      <c r="B104" s="61" t="s">
        <v>111</v>
      </c>
      <c r="C104" s="61"/>
      <c r="D104" s="52">
        <v>0</v>
      </c>
      <c r="E104" s="53">
        <v>0</v>
      </c>
    </row>
    <row r="105" spans="2:5" ht="17.25" hidden="1" customHeight="1">
      <c r="B105" s="61" t="s">
        <v>111</v>
      </c>
      <c r="C105" s="61"/>
      <c r="D105" s="52">
        <v>0</v>
      </c>
      <c r="E105" s="53">
        <v>0</v>
      </c>
    </row>
    <row r="106" spans="2:5" ht="17.25" hidden="1" customHeight="1">
      <c r="B106" s="61" t="s">
        <v>111</v>
      </c>
      <c r="C106" s="61"/>
      <c r="D106" s="52">
        <v>0</v>
      </c>
      <c r="E106" s="53">
        <v>0</v>
      </c>
    </row>
    <row r="107" spans="2:5" ht="17.25" hidden="1" customHeight="1">
      <c r="B107" s="61" t="s">
        <v>112</v>
      </c>
      <c r="C107" s="61"/>
      <c r="D107" s="52">
        <v>0</v>
      </c>
      <c r="E107" s="53">
        <v>0</v>
      </c>
    </row>
    <row r="108" spans="2:5" ht="17.25" hidden="1" customHeight="1">
      <c r="B108" s="61" t="s">
        <v>113</v>
      </c>
      <c r="C108" s="61"/>
      <c r="D108" s="52">
        <v>0</v>
      </c>
      <c r="E108" s="53">
        <v>0</v>
      </c>
    </row>
    <row r="109" spans="2:5" ht="17.25" hidden="1" customHeight="1">
      <c r="B109" s="61" t="s">
        <v>114</v>
      </c>
      <c r="C109" s="61"/>
      <c r="D109" s="52">
        <v>0</v>
      </c>
      <c r="E109" s="53">
        <v>0</v>
      </c>
    </row>
    <row r="110" spans="2:5" ht="18" hidden="1" customHeight="1" thickBot="1">
      <c r="B110" s="65" t="s">
        <v>115</v>
      </c>
      <c r="C110" s="65"/>
      <c r="D110" s="55">
        <v>0</v>
      </c>
      <c r="E110" s="56">
        <v>0</v>
      </c>
    </row>
    <row r="111" spans="2:5" ht="17.25" hidden="1" customHeight="1">
      <c r="B111" s="61" t="s">
        <v>80</v>
      </c>
      <c r="C111" s="61"/>
      <c r="D111" s="52">
        <v>0</v>
      </c>
      <c r="E111" s="53">
        <v>0</v>
      </c>
    </row>
    <row r="112" spans="2:5" ht="17.25" hidden="1" customHeight="1">
      <c r="B112" s="61"/>
      <c r="C112" s="61"/>
      <c r="D112" s="284"/>
      <c r="E112" s="295"/>
    </row>
    <row r="113" spans="2:5" ht="17.25" hidden="1" customHeight="1">
      <c r="B113" s="69" t="s">
        <v>116</v>
      </c>
      <c r="C113" s="69"/>
      <c r="D113" s="287" t="s">
        <v>109</v>
      </c>
      <c r="E113" s="71">
        <v>0</v>
      </c>
    </row>
    <row r="114" spans="2:5" ht="17.25" hidden="1" customHeight="1">
      <c r="B114" s="61" t="s">
        <v>110</v>
      </c>
      <c r="C114" s="61"/>
      <c r="D114" s="52">
        <v>0</v>
      </c>
      <c r="E114" s="53">
        <v>0</v>
      </c>
    </row>
    <row r="115" spans="2:5" ht="17.25" hidden="1" customHeight="1">
      <c r="B115" s="61" t="s">
        <v>111</v>
      </c>
      <c r="C115" s="61"/>
      <c r="D115" s="52">
        <v>0</v>
      </c>
      <c r="E115" s="53">
        <v>0</v>
      </c>
    </row>
    <row r="116" spans="2:5" ht="17.25" hidden="1" customHeight="1">
      <c r="B116" s="61" t="s">
        <v>111</v>
      </c>
      <c r="C116" s="61"/>
      <c r="D116" s="52">
        <v>0</v>
      </c>
      <c r="E116" s="53">
        <v>0</v>
      </c>
    </row>
    <row r="117" spans="2:5" ht="17.25" hidden="1" customHeight="1">
      <c r="B117" s="61" t="s">
        <v>111</v>
      </c>
      <c r="C117" s="61"/>
      <c r="D117" s="52">
        <v>0</v>
      </c>
      <c r="E117" s="53">
        <v>0</v>
      </c>
    </row>
    <row r="118" spans="2:5" ht="17.25" hidden="1" customHeight="1">
      <c r="B118" s="61" t="s">
        <v>112</v>
      </c>
      <c r="C118" s="61"/>
      <c r="D118" s="52">
        <v>0</v>
      </c>
      <c r="E118" s="53">
        <v>0</v>
      </c>
    </row>
    <row r="119" spans="2:5" ht="17.25" hidden="1" customHeight="1">
      <c r="B119" s="61" t="s">
        <v>113</v>
      </c>
      <c r="C119" s="61"/>
      <c r="D119" s="52">
        <v>0</v>
      </c>
      <c r="E119" s="53">
        <v>0</v>
      </c>
    </row>
    <row r="120" spans="2:5" ht="17.25" hidden="1" customHeight="1">
      <c r="B120" s="61" t="s">
        <v>114</v>
      </c>
      <c r="C120" s="61"/>
      <c r="D120" s="52">
        <v>0</v>
      </c>
      <c r="E120" s="53">
        <v>0</v>
      </c>
    </row>
    <row r="121" spans="2:5" ht="18" hidden="1" customHeight="1" thickBot="1">
      <c r="B121" s="65" t="s">
        <v>115</v>
      </c>
      <c r="C121" s="65"/>
      <c r="D121" s="55">
        <v>0</v>
      </c>
      <c r="E121" s="56">
        <v>0</v>
      </c>
    </row>
    <row r="122" spans="2:5" ht="17.25" hidden="1" customHeight="1">
      <c r="B122" s="61" t="s">
        <v>80</v>
      </c>
      <c r="C122" s="61"/>
      <c r="D122" s="52">
        <v>0</v>
      </c>
      <c r="E122" s="53">
        <v>0</v>
      </c>
    </row>
    <row r="123" spans="2:5" ht="17.25" hidden="1" customHeight="1">
      <c r="B123" s="61"/>
      <c r="C123" s="61"/>
      <c r="D123" s="288"/>
      <c r="E123" s="298"/>
    </row>
    <row r="124" spans="2:5" ht="17.25" hidden="1" customHeight="1">
      <c r="B124" s="69" t="s">
        <v>116</v>
      </c>
      <c r="C124" s="69"/>
      <c r="D124" s="287" t="s">
        <v>109</v>
      </c>
      <c r="E124" s="71">
        <v>0</v>
      </c>
    </row>
    <row r="125" spans="2:5" ht="17.25" hidden="1" customHeight="1">
      <c r="B125" s="61" t="s">
        <v>110</v>
      </c>
      <c r="C125" s="61"/>
      <c r="D125" s="52">
        <v>0</v>
      </c>
      <c r="E125" s="53">
        <v>0</v>
      </c>
    </row>
    <row r="126" spans="2:5" ht="17.25" hidden="1" customHeight="1">
      <c r="B126" s="61" t="s">
        <v>111</v>
      </c>
      <c r="C126" s="61"/>
      <c r="D126" s="52">
        <v>0</v>
      </c>
      <c r="E126" s="53">
        <v>0</v>
      </c>
    </row>
    <row r="127" spans="2:5" ht="17.25" hidden="1" customHeight="1">
      <c r="B127" s="61" t="s">
        <v>111</v>
      </c>
      <c r="C127" s="61"/>
      <c r="D127" s="52">
        <v>0</v>
      </c>
      <c r="E127" s="53">
        <v>0</v>
      </c>
    </row>
    <row r="128" spans="2:5" ht="17.25" hidden="1" customHeight="1">
      <c r="B128" s="61" t="s">
        <v>111</v>
      </c>
      <c r="C128" s="61"/>
      <c r="D128" s="52">
        <v>0</v>
      </c>
      <c r="E128" s="53">
        <v>0</v>
      </c>
    </row>
    <row r="129" spans="2:5" ht="17.25" hidden="1" customHeight="1">
      <c r="B129" s="61" t="s">
        <v>112</v>
      </c>
      <c r="C129" s="61"/>
      <c r="D129" s="52">
        <v>0</v>
      </c>
      <c r="E129" s="53">
        <v>0</v>
      </c>
    </row>
    <row r="130" spans="2:5" ht="17.25" hidden="1" customHeight="1">
      <c r="B130" s="61" t="s">
        <v>113</v>
      </c>
      <c r="C130" s="61"/>
      <c r="D130" s="52">
        <v>0</v>
      </c>
      <c r="E130" s="53">
        <v>0</v>
      </c>
    </row>
    <row r="131" spans="2:5" ht="17.25" hidden="1" customHeight="1">
      <c r="B131" s="61" t="s">
        <v>114</v>
      </c>
      <c r="C131" s="61"/>
      <c r="D131" s="52">
        <v>0</v>
      </c>
      <c r="E131" s="53">
        <v>0</v>
      </c>
    </row>
    <row r="132" spans="2:5" ht="18" hidden="1" customHeight="1" thickBot="1">
      <c r="B132" s="65" t="s">
        <v>115</v>
      </c>
      <c r="C132" s="65"/>
      <c r="D132" s="55">
        <v>0</v>
      </c>
      <c r="E132" s="56">
        <v>0</v>
      </c>
    </row>
    <row r="133" spans="2:5" ht="17.25" hidden="1" customHeight="1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668147949</v>
      </c>
    </row>
    <row r="136" spans="2:5" ht="17.25">
      <c r="B136" s="61" t="s">
        <v>110</v>
      </c>
      <c r="C136" s="61"/>
      <c r="D136" s="52">
        <v>25</v>
      </c>
      <c r="E136" s="53">
        <v>16703699</v>
      </c>
    </row>
    <row r="137" spans="2:5" ht="17.25">
      <c r="B137" s="61" t="s">
        <v>111</v>
      </c>
      <c r="C137" s="61"/>
      <c r="D137" s="52">
        <v>0</v>
      </c>
      <c r="E137" s="53">
        <v>0</v>
      </c>
    </row>
    <row r="138" spans="2:5" ht="17.25">
      <c r="B138" s="61" t="s">
        <v>111</v>
      </c>
      <c r="C138" s="61"/>
      <c r="D138" s="52">
        <v>0</v>
      </c>
      <c r="E138" s="53">
        <v>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1</v>
      </c>
      <c r="E142" s="53">
        <v>668148</v>
      </c>
    </row>
    <row r="143" spans="2:5" ht="18" thickBot="1">
      <c r="B143" s="65" t="s">
        <v>115</v>
      </c>
      <c r="C143" s="65"/>
      <c r="D143" s="52">
        <v>4</v>
      </c>
      <c r="E143" s="53">
        <v>2672592</v>
      </c>
    </row>
    <row r="144" spans="2:5" ht="18" thickBot="1">
      <c r="B144" s="57" t="s">
        <v>117</v>
      </c>
      <c r="C144" s="58"/>
      <c r="D144" s="289"/>
      <c r="E144" s="60">
        <v>20044439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4008888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812</v>
      </c>
      <c r="C163" s="74"/>
      <c r="D163" s="284"/>
      <c r="E163" s="295"/>
    </row>
    <row r="164" spans="2:5" ht="17.25">
      <c r="B164" s="75">
        <v>109150152</v>
      </c>
      <c r="C164" s="76"/>
      <c r="D164" s="287" t="s">
        <v>109</v>
      </c>
      <c r="E164" s="71">
        <v>333639221</v>
      </c>
    </row>
    <row r="165" spans="2:5" ht="17.25">
      <c r="B165" s="61" t="s">
        <v>124</v>
      </c>
      <c r="C165" s="61"/>
      <c r="D165" s="52">
        <v>8</v>
      </c>
      <c r="E165" s="53">
        <v>2669114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2669114</v>
      </c>
    </row>
    <row r="168" spans="2:5" ht="17.25">
      <c r="B168" s="61"/>
      <c r="C168" s="61"/>
      <c r="D168" s="284"/>
      <c r="E168" s="295"/>
    </row>
    <row r="169" spans="2:5" ht="17.25">
      <c r="B169" s="74" t="s">
        <v>813</v>
      </c>
      <c r="C169" s="74"/>
      <c r="D169" s="284"/>
      <c r="E169" s="295"/>
    </row>
    <row r="170" spans="2:5" ht="17.25">
      <c r="B170" s="75">
        <v>151</v>
      </c>
      <c r="C170" s="76"/>
      <c r="D170" s="287" t="s">
        <v>109</v>
      </c>
      <c r="E170" s="71">
        <v>1802395</v>
      </c>
    </row>
    <row r="171" spans="2:5" ht="17.25">
      <c r="B171" s="61" t="s">
        <v>124</v>
      </c>
      <c r="C171" s="61"/>
      <c r="D171" s="52">
        <v>8</v>
      </c>
      <c r="E171" s="53">
        <v>14419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14419</v>
      </c>
    </row>
    <row r="174" spans="2:5" ht="17.25">
      <c r="B174" s="61"/>
      <c r="C174" s="61"/>
      <c r="D174" s="284"/>
      <c r="E174" s="295"/>
    </row>
    <row r="175" spans="2:5" ht="17.25" hidden="1">
      <c r="B175" s="74" t="s">
        <v>625</v>
      </c>
      <c r="C175" s="74"/>
      <c r="D175" s="284"/>
      <c r="E175" s="295"/>
    </row>
    <row r="176" spans="2:5" ht="17.25" hidden="1">
      <c r="B176" s="75" t="s">
        <v>626</v>
      </c>
      <c r="C176" s="76"/>
      <c r="D176" s="287" t="s">
        <v>109</v>
      </c>
      <c r="E176" s="71">
        <v>0</v>
      </c>
    </row>
    <row r="177" spans="2:5" ht="17.25" hidden="1">
      <c r="B177" s="61" t="s">
        <v>124</v>
      </c>
      <c r="C177" s="61"/>
      <c r="D177" s="52">
        <v>0</v>
      </c>
      <c r="E177" s="53">
        <v>0</v>
      </c>
    </row>
    <row r="178" spans="2:5" ht="18" hidden="1" thickBot="1">
      <c r="B178" s="65" t="s">
        <v>115</v>
      </c>
      <c r="C178" s="65"/>
      <c r="D178" s="55">
        <v>0</v>
      </c>
      <c r="E178" s="56">
        <v>0</v>
      </c>
    </row>
    <row r="179" spans="2:5" ht="17.25" hidden="1">
      <c r="B179" s="61" t="s">
        <v>80</v>
      </c>
      <c r="C179" s="61"/>
      <c r="D179" s="52">
        <v>0</v>
      </c>
      <c r="E179" s="53">
        <v>0</v>
      </c>
    </row>
    <row r="180" spans="2:5" ht="17.25" hidden="1">
      <c r="B180" s="61"/>
      <c r="C180" s="61"/>
      <c r="D180" s="284"/>
      <c r="E180" s="295"/>
    </row>
    <row r="181" spans="2:5" ht="17.25" hidden="1">
      <c r="B181" s="74" t="s">
        <v>625</v>
      </c>
      <c r="C181" s="74"/>
      <c r="D181" s="284"/>
      <c r="E181" s="295"/>
    </row>
    <row r="182" spans="2:5" ht="17.25" hidden="1">
      <c r="B182" s="75" t="s">
        <v>626</v>
      </c>
      <c r="C182" s="76"/>
      <c r="D182" s="287" t="s">
        <v>109</v>
      </c>
      <c r="E182" s="71">
        <v>0</v>
      </c>
    </row>
    <row r="183" spans="2:5" ht="17.25" hidden="1">
      <c r="B183" s="61" t="s">
        <v>124</v>
      </c>
      <c r="C183" s="61"/>
      <c r="D183" s="52">
        <v>0</v>
      </c>
      <c r="E183" s="53">
        <v>0</v>
      </c>
    </row>
    <row r="184" spans="2:5" ht="18" hidden="1" thickBot="1">
      <c r="B184" s="65" t="s">
        <v>115</v>
      </c>
      <c r="C184" s="65"/>
      <c r="D184" s="55">
        <v>0</v>
      </c>
      <c r="E184" s="56">
        <v>0</v>
      </c>
    </row>
    <row r="185" spans="2:5" ht="17.25" hidden="1">
      <c r="B185" s="61" t="s">
        <v>80</v>
      </c>
      <c r="C185" s="61"/>
      <c r="D185" s="52">
        <v>0</v>
      </c>
      <c r="E185" s="53">
        <v>0</v>
      </c>
    </row>
    <row r="186" spans="2:5" ht="17.25" hidden="1">
      <c r="B186" s="61"/>
      <c r="C186" s="61"/>
      <c r="D186" s="284"/>
      <c r="E186" s="295"/>
    </row>
    <row r="187" spans="2:5" ht="17.25" hidden="1">
      <c r="B187" s="74" t="s">
        <v>625</v>
      </c>
      <c r="C187" s="74"/>
      <c r="D187" s="284"/>
      <c r="E187" s="295"/>
    </row>
    <row r="188" spans="2:5" ht="17.25" hidden="1">
      <c r="B188" s="75" t="s">
        <v>626</v>
      </c>
      <c r="C188" s="76"/>
      <c r="D188" s="287" t="s">
        <v>109</v>
      </c>
      <c r="E188" s="71">
        <v>0</v>
      </c>
    </row>
    <row r="189" spans="2:5" ht="17.25" hidden="1">
      <c r="B189" s="61" t="s">
        <v>124</v>
      </c>
      <c r="C189" s="61"/>
      <c r="D189" s="52">
        <v>0</v>
      </c>
      <c r="E189" s="53">
        <v>0</v>
      </c>
    </row>
    <row r="190" spans="2:5" ht="18" hidden="1" thickBot="1">
      <c r="B190" s="65" t="s">
        <v>115</v>
      </c>
      <c r="C190" s="65"/>
      <c r="D190" s="55">
        <v>0</v>
      </c>
      <c r="E190" s="56">
        <v>0</v>
      </c>
    </row>
    <row r="191" spans="2:5" ht="17.25" hidden="1">
      <c r="B191" s="61" t="s">
        <v>80</v>
      </c>
      <c r="C191" s="61"/>
      <c r="D191" s="52">
        <v>0</v>
      </c>
      <c r="E191" s="53">
        <v>0</v>
      </c>
    </row>
    <row r="192" spans="2:5" ht="17.25" hidden="1">
      <c r="B192" s="61"/>
      <c r="C192" s="61"/>
      <c r="D192" s="284"/>
      <c r="E192" s="295"/>
    </row>
    <row r="193" spans="2:5" ht="17.25" hidden="1">
      <c r="B193" s="74" t="s">
        <v>625</v>
      </c>
      <c r="C193" s="74"/>
      <c r="D193" s="284"/>
      <c r="E193" s="295"/>
    </row>
    <row r="194" spans="2:5" ht="17.25" hidden="1">
      <c r="B194" s="75" t="s">
        <v>626</v>
      </c>
      <c r="C194" s="76"/>
      <c r="D194" s="287" t="s">
        <v>109</v>
      </c>
      <c r="E194" s="71">
        <v>0</v>
      </c>
    </row>
    <row r="195" spans="2:5" ht="17.25" hidden="1">
      <c r="B195" s="61" t="s">
        <v>124</v>
      </c>
      <c r="C195" s="61"/>
      <c r="D195" s="52">
        <v>0</v>
      </c>
      <c r="E195" s="53">
        <v>0</v>
      </c>
    </row>
    <row r="196" spans="2:5" ht="18" hidden="1" thickBot="1">
      <c r="B196" s="65" t="s">
        <v>115</v>
      </c>
      <c r="C196" s="65"/>
      <c r="D196" s="55">
        <v>0</v>
      </c>
      <c r="E196" s="56">
        <v>0</v>
      </c>
    </row>
    <row r="197" spans="2:5" ht="17.25" hidden="1">
      <c r="B197" s="61" t="s">
        <v>80</v>
      </c>
      <c r="C197" s="61"/>
      <c r="D197" s="52">
        <v>0</v>
      </c>
      <c r="E197" s="53">
        <v>0</v>
      </c>
    </row>
    <row r="198" spans="2:5" ht="17.25" hidden="1">
      <c r="B198" s="61"/>
      <c r="C198" s="61"/>
      <c r="D198" s="288"/>
      <c r="E198" s="298"/>
    </row>
    <row r="199" spans="2:5" ht="17.25" hidden="1">
      <c r="B199" s="74" t="s">
        <v>625</v>
      </c>
      <c r="C199" s="74"/>
      <c r="D199" s="284"/>
      <c r="E199" s="295"/>
    </row>
    <row r="200" spans="2:5" ht="17.25" hidden="1">
      <c r="B200" s="75" t="s">
        <v>626</v>
      </c>
      <c r="C200" s="76"/>
      <c r="D200" s="287" t="s">
        <v>109</v>
      </c>
      <c r="E200" s="71">
        <v>0</v>
      </c>
    </row>
    <row r="201" spans="2:5" ht="17.25" hidden="1">
      <c r="B201" s="61" t="s">
        <v>124</v>
      </c>
      <c r="C201" s="61"/>
      <c r="D201" s="52">
        <v>0</v>
      </c>
      <c r="E201" s="53">
        <v>0</v>
      </c>
    </row>
    <row r="202" spans="2:5" ht="18" hidden="1" thickBot="1">
      <c r="B202" s="65" t="s">
        <v>115</v>
      </c>
      <c r="C202" s="65"/>
      <c r="D202" s="55">
        <v>0</v>
      </c>
      <c r="E202" s="56">
        <v>0</v>
      </c>
    </row>
    <row r="203" spans="2:5" ht="17.25" hidden="1">
      <c r="B203" s="61" t="s">
        <v>80</v>
      </c>
      <c r="C203" s="61"/>
      <c r="D203" s="52">
        <v>0</v>
      </c>
      <c r="E203" s="53">
        <v>0</v>
      </c>
    </row>
    <row r="204" spans="2:5" ht="17.25" hidden="1">
      <c r="B204" s="61"/>
      <c r="C204" s="61"/>
      <c r="D204" s="288"/>
      <c r="E204" s="298"/>
    </row>
    <row r="205" spans="2:5" ht="17.25" hidden="1">
      <c r="B205" s="74" t="s">
        <v>625</v>
      </c>
      <c r="C205" s="74"/>
      <c r="D205" s="284"/>
      <c r="E205" s="295"/>
    </row>
    <row r="206" spans="2:5" ht="17.25" hidden="1">
      <c r="B206" s="75" t="s">
        <v>626</v>
      </c>
      <c r="C206" s="76"/>
      <c r="D206" s="287" t="s">
        <v>109</v>
      </c>
      <c r="E206" s="71">
        <v>0</v>
      </c>
    </row>
    <row r="207" spans="2:5" ht="17.25" hidden="1">
      <c r="B207" s="61" t="s">
        <v>124</v>
      </c>
      <c r="C207" s="61"/>
      <c r="D207" s="52">
        <v>0</v>
      </c>
      <c r="E207" s="53">
        <v>0</v>
      </c>
    </row>
    <row r="208" spans="2:5" ht="18" hidden="1" thickBot="1">
      <c r="B208" s="65" t="s">
        <v>115</v>
      </c>
      <c r="C208" s="65"/>
      <c r="D208" s="55">
        <v>0</v>
      </c>
      <c r="E208" s="56">
        <v>0</v>
      </c>
    </row>
    <row r="209" spans="2:6" ht="17.25" hidden="1">
      <c r="B209" s="61" t="s">
        <v>80</v>
      </c>
      <c r="C209" s="61"/>
      <c r="D209" s="52">
        <v>0</v>
      </c>
      <c r="E209" s="53">
        <v>0</v>
      </c>
    </row>
    <row r="210" spans="2:6" ht="17.25" hidden="1">
      <c r="B210" s="43"/>
      <c r="C210" s="43"/>
      <c r="D210" s="284"/>
      <c r="E210" s="295"/>
    </row>
    <row r="211" spans="2:6" ht="17.25" hidden="1">
      <c r="B211" s="74" t="s">
        <v>625</v>
      </c>
      <c r="C211" s="74"/>
      <c r="D211" s="284"/>
      <c r="E211" s="295"/>
    </row>
    <row r="212" spans="2:6" ht="17.25" hidden="1">
      <c r="B212" s="75" t="s">
        <v>626</v>
      </c>
      <c r="C212" s="76"/>
      <c r="D212" s="287" t="s">
        <v>109</v>
      </c>
      <c r="E212" s="71">
        <v>0</v>
      </c>
    </row>
    <row r="213" spans="2:6" ht="17.25" hidden="1">
      <c r="B213" s="61" t="s">
        <v>124</v>
      </c>
      <c r="C213" s="61"/>
      <c r="D213" s="52">
        <v>0</v>
      </c>
      <c r="E213" s="53">
        <v>0</v>
      </c>
    </row>
    <row r="214" spans="2:6" ht="18" hidden="1" thickBot="1">
      <c r="B214" s="65" t="s">
        <v>115</v>
      </c>
      <c r="C214" s="65"/>
      <c r="D214" s="55">
        <v>0</v>
      </c>
      <c r="E214" s="56">
        <v>0</v>
      </c>
    </row>
    <row r="215" spans="2:6" ht="17.25" hidden="1">
      <c r="B215" s="61" t="s">
        <v>80</v>
      </c>
      <c r="C215" s="61"/>
      <c r="D215" s="52">
        <v>0</v>
      </c>
      <c r="E215" s="53">
        <v>0</v>
      </c>
    </row>
    <row r="216" spans="2:6" ht="17.25" hidden="1">
      <c r="B216" s="61"/>
      <c r="C216" s="61"/>
      <c r="D216" s="288"/>
      <c r="E216" s="298"/>
    </row>
    <row r="217" spans="2:6" ht="17.25" hidden="1">
      <c r="B217" s="74" t="s">
        <v>625</v>
      </c>
      <c r="C217" s="74"/>
      <c r="D217" s="284"/>
      <c r="E217" s="295"/>
    </row>
    <row r="218" spans="2:6" ht="17.25" hidden="1">
      <c r="B218" s="75" t="s">
        <v>626</v>
      </c>
      <c r="C218" s="76"/>
      <c r="D218" s="287" t="s">
        <v>109</v>
      </c>
      <c r="E218" s="71">
        <v>0</v>
      </c>
    </row>
    <row r="219" spans="2:6" ht="17.25" hidden="1">
      <c r="B219" s="61" t="s">
        <v>124</v>
      </c>
      <c r="C219" s="61"/>
      <c r="D219" s="52">
        <v>0</v>
      </c>
      <c r="E219" s="53">
        <v>0</v>
      </c>
    </row>
    <row r="220" spans="2:6" ht="18" hidden="1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 hidden="1">
      <c r="B221" s="61" t="s">
        <v>80</v>
      </c>
      <c r="C221" s="61"/>
      <c r="D221" s="52">
        <v>0</v>
      </c>
      <c r="E221" s="53">
        <v>0</v>
      </c>
    </row>
    <row r="222" spans="2:6" ht="17.25" hidden="1">
      <c r="B222" s="61"/>
      <c r="C222" s="61"/>
      <c r="D222" s="52"/>
      <c r="E222" s="53"/>
    </row>
    <row r="223" spans="2:6" ht="17.25" hidden="1">
      <c r="B223" s="74" t="s">
        <v>625</v>
      </c>
      <c r="C223" s="74"/>
      <c r="D223" s="284"/>
      <c r="E223" s="295"/>
    </row>
    <row r="224" spans="2:6" ht="17.25" hidden="1">
      <c r="B224" s="75" t="s">
        <v>626</v>
      </c>
      <c r="C224" s="76"/>
      <c r="D224" s="287" t="s">
        <v>109</v>
      </c>
      <c r="E224" s="71">
        <v>0</v>
      </c>
    </row>
    <row r="225" spans="2:5" ht="17.25" hidden="1">
      <c r="B225" s="61" t="s">
        <v>124</v>
      </c>
      <c r="C225" s="61"/>
      <c r="D225" s="52">
        <v>0</v>
      </c>
      <c r="E225" s="53">
        <v>0</v>
      </c>
    </row>
    <row r="226" spans="2:5" ht="18" hidden="1" thickBot="1">
      <c r="B226" s="65" t="s">
        <v>115</v>
      </c>
      <c r="C226" s="65"/>
      <c r="D226" s="55">
        <v>0</v>
      </c>
      <c r="E226" s="56">
        <v>0</v>
      </c>
    </row>
    <row r="227" spans="2:5" ht="17.25" hidden="1">
      <c r="B227" s="61" t="s">
        <v>80</v>
      </c>
      <c r="C227" s="61"/>
      <c r="D227" s="52">
        <v>0</v>
      </c>
      <c r="E227" s="53">
        <v>0</v>
      </c>
    </row>
    <row r="228" spans="2:5" ht="17.25">
      <c r="B228" s="68"/>
      <c r="C228" s="61"/>
      <c r="D228" s="52"/>
      <c r="E228" s="53"/>
    </row>
    <row r="229" spans="2:5" ht="17.25">
      <c r="B229" s="68" t="s">
        <v>203</v>
      </c>
      <c r="C229" s="61"/>
      <c r="D229" s="52"/>
      <c r="E229" s="53">
        <v>335441616</v>
      </c>
    </row>
    <row r="230" spans="2:5" ht="17.25">
      <c r="B230" s="61" t="s">
        <v>124</v>
      </c>
      <c r="C230" s="61"/>
      <c r="D230" s="288"/>
      <c r="E230" s="53">
        <v>2683533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2683533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660</v>
      </c>
      <c r="C238" s="53">
        <v>668147949</v>
      </c>
      <c r="D238" s="52">
        <v>1</v>
      </c>
      <c r="E238" s="53">
        <v>668148</v>
      </c>
    </row>
    <row r="239" spans="2:5" ht="17.25">
      <c r="B239" s="47" t="s">
        <v>814</v>
      </c>
      <c r="C239" s="53">
        <v>668147949</v>
      </c>
      <c r="D239" s="52">
        <v>3</v>
      </c>
      <c r="E239" s="53">
        <v>2004444</v>
      </c>
    </row>
    <row r="240" spans="2:5" ht="17.25">
      <c r="B240" s="47" t="s">
        <v>815</v>
      </c>
      <c r="C240" s="53">
        <v>668147949</v>
      </c>
      <c r="D240" s="52">
        <v>1</v>
      </c>
      <c r="E240" s="53">
        <v>668148</v>
      </c>
    </row>
    <row r="241" spans="2:5" ht="17.25">
      <c r="B241" s="47" t="s">
        <v>816</v>
      </c>
      <c r="C241" s="53">
        <v>17338984</v>
      </c>
      <c r="D241" s="52">
        <v>8</v>
      </c>
      <c r="E241" s="53">
        <v>138712</v>
      </c>
    </row>
    <row r="242" spans="2:5" ht="17.25">
      <c r="B242" s="47" t="s">
        <v>749</v>
      </c>
      <c r="C242" s="53">
        <v>3221182</v>
      </c>
      <c r="D242" s="52">
        <v>4</v>
      </c>
      <c r="E242" s="53">
        <v>12885</v>
      </c>
    </row>
    <row r="243" spans="2:5" ht="17.25">
      <c r="B243" s="47" t="s">
        <v>817</v>
      </c>
      <c r="C243" s="53">
        <v>252693163</v>
      </c>
      <c r="D243" s="52">
        <v>3</v>
      </c>
      <c r="E243" s="53">
        <v>758079</v>
      </c>
    </row>
    <row r="244" spans="2:5" ht="17.25">
      <c r="B244" s="47">
        <v>0</v>
      </c>
      <c r="C244" s="53">
        <v>0</v>
      </c>
      <c r="D244" s="52">
        <v>0</v>
      </c>
      <c r="E244" s="53">
        <v>0</v>
      </c>
    </row>
    <row r="245" spans="2:5" ht="17.25">
      <c r="B245" s="47">
        <v>0</v>
      </c>
      <c r="C245" s="53">
        <v>0</v>
      </c>
      <c r="D245" s="52">
        <v>0</v>
      </c>
      <c r="E245" s="53">
        <v>0</v>
      </c>
    </row>
    <row r="246" spans="2:5" ht="17.25">
      <c r="B246" s="47">
        <v>0</v>
      </c>
      <c r="C246" s="53">
        <v>0</v>
      </c>
      <c r="D246" s="52">
        <v>0</v>
      </c>
      <c r="E246" s="53">
        <v>0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  <c r="F263" s="53"/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4250416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8017775</v>
      </c>
    </row>
    <row r="276" spans="2:5" ht="17.25">
      <c r="B276" s="61" t="s">
        <v>130</v>
      </c>
      <c r="C276" s="61"/>
      <c r="D276" s="288"/>
      <c r="E276" s="53">
        <v>8017775</v>
      </c>
    </row>
    <row r="277" spans="2:5" ht="17.25">
      <c r="B277" s="61" t="s">
        <v>78</v>
      </c>
      <c r="C277" s="61"/>
      <c r="D277" s="288"/>
      <c r="E277" s="53">
        <v>4008888</v>
      </c>
    </row>
    <row r="278" spans="2:5" ht="17.25">
      <c r="B278" s="61" t="s">
        <v>131</v>
      </c>
      <c r="C278" s="61"/>
      <c r="D278" s="288"/>
      <c r="E278" s="53">
        <v>20044439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2683533</v>
      </c>
    </row>
    <row r="281" spans="2:5" ht="18" thickBot="1">
      <c r="B281" s="65" t="s">
        <v>134</v>
      </c>
      <c r="C281" s="65"/>
      <c r="D281" s="291"/>
      <c r="E281" s="56">
        <v>4250416</v>
      </c>
    </row>
    <row r="282" spans="2:5" ht="18" thickBot="1">
      <c r="B282" s="57" t="s">
        <v>135</v>
      </c>
      <c r="C282" s="58"/>
      <c r="D282" s="289"/>
      <c r="E282" s="60">
        <v>47022826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6">
    <tabColor theme="4" tint="0.39997558519241921"/>
  </sheetPr>
  <dimension ref="B1:F286"/>
  <sheetViews>
    <sheetView workbookViewId="0">
      <selection sqref="A1:F1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591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259078150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3108938</v>
      </c>
    </row>
    <row r="9" spans="2:5" ht="18" thickBot="1">
      <c r="B9" s="57" t="s">
        <v>89</v>
      </c>
      <c r="C9" s="58"/>
      <c r="D9" s="59">
        <v>12</v>
      </c>
      <c r="E9" s="60">
        <v>3108938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12</v>
      </c>
      <c r="E25" s="53">
        <v>3108938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3108938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3108938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661</v>
      </c>
      <c r="C36" s="69"/>
      <c r="D36" s="287" t="s">
        <v>109</v>
      </c>
      <c r="E36" s="71">
        <v>68105467</v>
      </c>
    </row>
    <row r="37" spans="2:6" ht="17.25">
      <c r="B37" s="61" t="s">
        <v>110</v>
      </c>
      <c r="C37" s="61"/>
      <c r="D37" s="52">
        <v>25</v>
      </c>
      <c r="E37" s="53">
        <v>1702637</v>
      </c>
    </row>
    <row r="38" spans="2:6" ht="17.25">
      <c r="B38" s="61" t="s">
        <v>111</v>
      </c>
      <c r="C38" s="61"/>
      <c r="D38" s="52">
        <v>0</v>
      </c>
      <c r="E38" s="53">
        <v>0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68105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</v>
      </c>
      <c r="E45" s="53">
        <v>1770742</v>
      </c>
    </row>
    <row r="46" spans="2:6" ht="17.25">
      <c r="B46" s="61"/>
      <c r="C46" s="61"/>
      <c r="D46" s="284"/>
      <c r="E46" s="295"/>
    </row>
    <row r="47" spans="2:6" ht="17.25" customHeight="1">
      <c r="B47" s="69" t="s">
        <v>662</v>
      </c>
      <c r="C47" s="69"/>
      <c r="D47" s="287" t="s">
        <v>109</v>
      </c>
      <c r="E47" s="71">
        <v>62155756</v>
      </c>
    </row>
    <row r="48" spans="2:6" ht="17.25" customHeight="1">
      <c r="B48" s="61" t="s">
        <v>110</v>
      </c>
      <c r="C48" s="61"/>
      <c r="D48" s="52">
        <v>25</v>
      </c>
      <c r="E48" s="53">
        <v>1553894</v>
      </c>
    </row>
    <row r="49" spans="2:5" ht="17.25" customHeight="1">
      <c r="B49" s="61" t="s">
        <v>111</v>
      </c>
      <c r="C49" s="61"/>
      <c r="D49" s="52">
        <v>0.5</v>
      </c>
      <c r="E49" s="53">
        <v>31078</v>
      </c>
    </row>
    <row r="50" spans="2:5" ht="17.25" customHeight="1">
      <c r="B50" s="61" t="s">
        <v>111</v>
      </c>
      <c r="C50" s="61"/>
      <c r="D50" s="52">
        <v>0.5</v>
      </c>
      <c r="E50" s="53">
        <v>31078</v>
      </c>
    </row>
    <row r="51" spans="2:5" ht="17.25" customHeight="1">
      <c r="B51" s="61" t="s">
        <v>111</v>
      </c>
      <c r="C51" s="61"/>
      <c r="D51" s="52">
        <v>0</v>
      </c>
      <c r="E51" s="53">
        <v>0</v>
      </c>
    </row>
    <row r="52" spans="2:5" ht="17.25" customHeight="1">
      <c r="B52" s="61" t="s">
        <v>112</v>
      </c>
      <c r="C52" s="61"/>
      <c r="D52" s="52">
        <v>0</v>
      </c>
      <c r="E52" s="53">
        <v>0</v>
      </c>
    </row>
    <row r="53" spans="2:5" ht="17.25" customHeight="1">
      <c r="B53" s="61" t="s">
        <v>113</v>
      </c>
      <c r="C53" s="61"/>
      <c r="D53" s="52">
        <v>0</v>
      </c>
      <c r="E53" s="53">
        <v>0</v>
      </c>
    </row>
    <row r="54" spans="2:5" ht="17.25" customHeight="1">
      <c r="B54" s="72" t="s">
        <v>114</v>
      </c>
      <c r="C54" s="72"/>
      <c r="D54" s="52">
        <v>1</v>
      </c>
      <c r="E54" s="53">
        <v>62156</v>
      </c>
    </row>
    <row r="55" spans="2:5" ht="18" customHeight="1" thickBot="1">
      <c r="B55" s="73" t="s">
        <v>115</v>
      </c>
      <c r="C55" s="73"/>
      <c r="D55" s="55">
        <v>0</v>
      </c>
      <c r="E55" s="56">
        <v>0</v>
      </c>
    </row>
    <row r="56" spans="2:5" ht="17.25" customHeight="1">
      <c r="B56" s="72" t="s">
        <v>80</v>
      </c>
      <c r="C56" s="72"/>
      <c r="D56" s="52">
        <v>27</v>
      </c>
      <c r="E56" s="53">
        <v>1678206</v>
      </c>
    </row>
    <row r="57" spans="2:5" ht="17.25" customHeight="1">
      <c r="B57" s="61"/>
      <c r="C57" s="61"/>
      <c r="D57" s="288"/>
      <c r="E57" s="298"/>
    </row>
    <row r="58" spans="2:5" ht="17.25" customHeight="1">
      <c r="B58" s="69" t="s">
        <v>399</v>
      </c>
      <c r="C58" s="69"/>
      <c r="D58" s="287" t="s">
        <v>109</v>
      </c>
      <c r="E58" s="71">
        <v>87927689</v>
      </c>
    </row>
    <row r="59" spans="2:5" ht="17.25" customHeight="1">
      <c r="B59" s="61" t="s">
        <v>110</v>
      </c>
      <c r="C59" s="61"/>
      <c r="D59" s="52">
        <v>25</v>
      </c>
      <c r="E59" s="53">
        <v>2198192</v>
      </c>
    </row>
    <row r="60" spans="2:5" ht="17.25" customHeight="1">
      <c r="B60" s="61" t="s">
        <v>111</v>
      </c>
      <c r="C60" s="61"/>
      <c r="D60" s="52">
        <v>0.5</v>
      </c>
      <c r="E60" s="53">
        <v>43964</v>
      </c>
    </row>
    <row r="61" spans="2:5" ht="17.25" customHeight="1">
      <c r="B61" s="61" t="s">
        <v>111</v>
      </c>
      <c r="C61" s="61"/>
      <c r="D61" s="52">
        <v>0</v>
      </c>
      <c r="E61" s="53">
        <v>0</v>
      </c>
    </row>
    <row r="62" spans="2:5" ht="17.25" customHeight="1">
      <c r="B62" s="61" t="s">
        <v>111</v>
      </c>
      <c r="C62" s="61"/>
      <c r="D62" s="52">
        <v>0</v>
      </c>
      <c r="E62" s="53">
        <v>0</v>
      </c>
    </row>
    <row r="63" spans="2:5" ht="17.25" customHeight="1">
      <c r="B63" s="61" t="s">
        <v>112</v>
      </c>
      <c r="C63" s="61"/>
      <c r="D63" s="52">
        <v>0</v>
      </c>
      <c r="E63" s="53">
        <v>0</v>
      </c>
    </row>
    <row r="64" spans="2:5" ht="17.25" customHeight="1">
      <c r="B64" s="61" t="s">
        <v>113</v>
      </c>
      <c r="C64" s="61"/>
      <c r="D64" s="52">
        <v>0</v>
      </c>
      <c r="E64" s="53">
        <v>0</v>
      </c>
    </row>
    <row r="65" spans="2:5" ht="17.25" customHeight="1">
      <c r="B65" s="61" t="s">
        <v>114</v>
      </c>
      <c r="C65" s="61"/>
      <c r="D65" s="52">
        <v>1</v>
      </c>
      <c r="E65" s="53">
        <v>87928</v>
      </c>
    </row>
    <row r="66" spans="2:5" ht="18" customHeight="1" thickBot="1">
      <c r="B66" s="65" t="s">
        <v>115</v>
      </c>
      <c r="C66" s="65"/>
      <c r="D66" s="55">
        <v>0</v>
      </c>
      <c r="E66" s="56">
        <v>0</v>
      </c>
    </row>
    <row r="67" spans="2:5" ht="17.25" customHeight="1">
      <c r="B67" s="61" t="s">
        <v>80</v>
      </c>
      <c r="C67" s="61"/>
      <c r="D67" s="52">
        <v>26.5</v>
      </c>
      <c r="E67" s="53">
        <v>2330084</v>
      </c>
    </row>
    <row r="68" spans="2:5" ht="17.25" customHeight="1">
      <c r="B68" s="61"/>
      <c r="C68" s="61"/>
      <c r="D68" s="284"/>
      <c r="E68" s="295"/>
    </row>
    <row r="69" spans="2:5" ht="17.25" customHeight="1">
      <c r="B69" s="69" t="s">
        <v>400</v>
      </c>
      <c r="C69" s="69"/>
      <c r="D69" s="287" t="s">
        <v>109</v>
      </c>
      <c r="E69" s="71">
        <v>40889238</v>
      </c>
    </row>
    <row r="70" spans="2:5" ht="17.25" customHeight="1">
      <c r="B70" s="61" t="s">
        <v>110</v>
      </c>
      <c r="C70" s="61"/>
      <c r="D70" s="52">
        <v>25</v>
      </c>
      <c r="E70" s="53">
        <v>1022231</v>
      </c>
    </row>
    <row r="71" spans="2:5" ht="17.25" customHeight="1">
      <c r="B71" s="61" t="s">
        <v>111</v>
      </c>
      <c r="C71" s="61"/>
      <c r="D71" s="52">
        <v>0.5</v>
      </c>
      <c r="E71" s="53">
        <v>20445</v>
      </c>
    </row>
    <row r="72" spans="2:5" ht="17.25" customHeight="1">
      <c r="B72" s="61" t="s">
        <v>111</v>
      </c>
      <c r="C72" s="61"/>
      <c r="D72" s="52">
        <v>0</v>
      </c>
      <c r="E72" s="53">
        <v>0</v>
      </c>
    </row>
    <row r="73" spans="2:5" ht="17.25" customHeight="1">
      <c r="B73" s="61" t="s">
        <v>111</v>
      </c>
      <c r="C73" s="61"/>
      <c r="D73" s="52">
        <v>0</v>
      </c>
      <c r="E73" s="53">
        <v>0</v>
      </c>
    </row>
    <row r="74" spans="2:5" ht="17.25" customHeight="1">
      <c r="B74" s="61" t="s">
        <v>112</v>
      </c>
      <c r="C74" s="61"/>
      <c r="D74" s="52">
        <v>0</v>
      </c>
      <c r="E74" s="53">
        <v>0</v>
      </c>
    </row>
    <row r="75" spans="2:5" ht="17.25" customHeight="1">
      <c r="B75" s="61" t="s">
        <v>113</v>
      </c>
      <c r="C75" s="61"/>
      <c r="D75" s="52">
        <v>0</v>
      </c>
      <c r="E75" s="53">
        <v>0</v>
      </c>
    </row>
    <row r="76" spans="2:5" ht="17.25" customHeight="1">
      <c r="B76" s="61" t="s">
        <v>114</v>
      </c>
      <c r="C76" s="61"/>
      <c r="D76" s="52">
        <v>1</v>
      </c>
      <c r="E76" s="53">
        <v>40889</v>
      </c>
    </row>
    <row r="77" spans="2:5" ht="18" customHeight="1" thickBot="1">
      <c r="B77" s="65" t="s">
        <v>115</v>
      </c>
      <c r="C77" s="65"/>
      <c r="D77" s="55">
        <v>0</v>
      </c>
      <c r="E77" s="56">
        <v>0</v>
      </c>
    </row>
    <row r="78" spans="2:5" ht="17.25" customHeight="1">
      <c r="B78" s="61" t="s">
        <v>80</v>
      </c>
      <c r="C78" s="61"/>
      <c r="D78" s="52">
        <v>26.5</v>
      </c>
      <c r="E78" s="53">
        <v>1083565</v>
      </c>
    </row>
    <row r="79" spans="2:5" ht="17.25" customHeight="1">
      <c r="B79" s="61"/>
      <c r="C79" s="61"/>
      <c r="D79" s="284"/>
      <c r="E79" s="295"/>
    </row>
    <row r="80" spans="2:5" ht="17.25" hidden="1" customHeight="1">
      <c r="B80" s="69" t="s">
        <v>622</v>
      </c>
      <c r="C80" s="69"/>
      <c r="D80" s="287" t="s">
        <v>109</v>
      </c>
      <c r="E80" s="71">
        <v>0</v>
      </c>
    </row>
    <row r="81" spans="2:5" ht="17.25" hidden="1" customHeight="1">
      <c r="B81" s="61" t="s">
        <v>110</v>
      </c>
      <c r="C81" s="61"/>
      <c r="D81" s="52">
        <v>0</v>
      </c>
      <c r="E81" s="53">
        <v>0</v>
      </c>
    </row>
    <row r="82" spans="2:5" ht="17.25" hidden="1" customHeight="1">
      <c r="B82" s="61" t="s">
        <v>111</v>
      </c>
      <c r="C82" s="61"/>
      <c r="D82" s="52">
        <v>0</v>
      </c>
      <c r="E82" s="53">
        <v>0</v>
      </c>
    </row>
    <row r="83" spans="2:5" ht="17.25" hidden="1" customHeight="1">
      <c r="B83" s="61" t="s">
        <v>111</v>
      </c>
      <c r="C83" s="61"/>
      <c r="D83" s="52">
        <v>0</v>
      </c>
      <c r="E83" s="53">
        <v>0</v>
      </c>
    </row>
    <row r="84" spans="2:5" ht="17.25" hidden="1" customHeight="1">
      <c r="B84" s="61" t="s">
        <v>111</v>
      </c>
      <c r="C84" s="61"/>
      <c r="D84" s="52">
        <v>0</v>
      </c>
      <c r="E84" s="53">
        <v>0</v>
      </c>
    </row>
    <row r="85" spans="2:5" ht="17.25" hidden="1" customHeight="1">
      <c r="B85" s="61" t="s">
        <v>112</v>
      </c>
      <c r="C85" s="61"/>
      <c r="D85" s="52">
        <v>0</v>
      </c>
      <c r="E85" s="53">
        <v>0</v>
      </c>
    </row>
    <row r="86" spans="2:5" ht="17.25" hidden="1" customHeight="1">
      <c r="B86" s="61" t="s">
        <v>113</v>
      </c>
      <c r="C86" s="61"/>
      <c r="D86" s="52">
        <v>0</v>
      </c>
      <c r="E86" s="53">
        <v>0</v>
      </c>
    </row>
    <row r="87" spans="2:5" ht="17.25" hidden="1" customHeight="1">
      <c r="B87" s="61" t="s">
        <v>114</v>
      </c>
      <c r="C87" s="61"/>
      <c r="D87" s="52">
        <v>0</v>
      </c>
      <c r="E87" s="53">
        <v>0</v>
      </c>
    </row>
    <row r="88" spans="2:5" ht="18" hidden="1" customHeight="1" thickBot="1">
      <c r="B88" s="65" t="s">
        <v>115</v>
      </c>
      <c r="C88" s="65"/>
      <c r="D88" s="55">
        <v>0</v>
      </c>
      <c r="E88" s="56">
        <v>0</v>
      </c>
    </row>
    <row r="89" spans="2:5" ht="17.25" hidden="1" customHeight="1">
      <c r="B89" s="61" t="s">
        <v>80</v>
      </c>
      <c r="C89" s="61"/>
      <c r="D89" s="52">
        <v>0</v>
      </c>
      <c r="E89" s="53">
        <v>0</v>
      </c>
    </row>
    <row r="90" spans="2:5" ht="17.25" hidden="1" customHeight="1">
      <c r="B90" s="61"/>
      <c r="C90" s="61"/>
      <c r="D90" s="288"/>
      <c r="E90" s="298"/>
    </row>
    <row r="91" spans="2:5" ht="17.25" hidden="1" customHeight="1">
      <c r="B91" s="69" t="s">
        <v>622</v>
      </c>
      <c r="C91" s="69"/>
      <c r="D91" s="287" t="s">
        <v>109</v>
      </c>
      <c r="E91" s="71">
        <v>0</v>
      </c>
    </row>
    <row r="92" spans="2:5" ht="17.25" hidden="1" customHeight="1">
      <c r="B92" s="61" t="s">
        <v>110</v>
      </c>
      <c r="C92" s="61"/>
      <c r="D92" s="52">
        <v>0</v>
      </c>
      <c r="E92" s="53">
        <v>0</v>
      </c>
    </row>
    <row r="93" spans="2:5" ht="17.25" hidden="1" customHeight="1">
      <c r="B93" s="61" t="s">
        <v>111</v>
      </c>
      <c r="C93" s="61"/>
      <c r="D93" s="52">
        <v>0</v>
      </c>
      <c r="E93" s="53">
        <v>0</v>
      </c>
    </row>
    <row r="94" spans="2:5" ht="17.25" hidden="1" customHeight="1">
      <c r="B94" s="61" t="s">
        <v>111</v>
      </c>
      <c r="C94" s="61"/>
      <c r="D94" s="52">
        <v>0</v>
      </c>
      <c r="E94" s="53">
        <v>0</v>
      </c>
    </row>
    <row r="95" spans="2:5" ht="17.25" hidden="1" customHeight="1">
      <c r="B95" s="61" t="s">
        <v>111</v>
      </c>
      <c r="C95" s="61"/>
      <c r="D95" s="52">
        <v>0</v>
      </c>
      <c r="E95" s="53">
        <v>0</v>
      </c>
    </row>
    <row r="96" spans="2:5" ht="17.25" hidden="1" customHeight="1">
      <c r="B96" s="61" t="s">
        <v>112</v>
      </c>
      <c r="C96" s="61"/>
      <c r="D96" s="52">
        <v>0</v>
      </c>
      <c r="E96" s="53">
        <v>0</v>
      </c>
    </row>
    <row r="97" spans="2:5" ht="17.25" hidden="1" customHeight="1">
      <c r="B97" s="61" t="s">
        <v>113</v>
      </c>
      <c r="C97" s="61"/>
      <c r="D97" s="52">
        <v>0</v>
      </c>
      <c r="E97" s="53">
        <v>0</v>
      </c>
    </row>
    <row r="98" spans="2:5" ht="17.25" hidden="1" customHeight="1">
      <c r="B98" s="61" t="s">
        <v>114</v>
      </c>
      <c r="C98" s="61"/>
      <c r="D98" s="52">
        <v>0</v>
      </c>
      <c r="E98" s="53">
        <v>0</v>
      </c>
    </row>
    <row r="99" spans="2:5" ht="18" hidden="1" customHeight="1" thickBot="1">
      <c r="B99" s="65" t="s">
        <v>115</v>
      </c>
      <c r="C99" s="65"/>
      <c r="D99" s="55">
        <v>0</v>
      </c>
      <c r="E99" s="56">
        <v>0</v>
      </c>
    </row>
    <row r="100" spans="2:5" ht="17.25" hidden="1" customHeight="1">
      <c r="B100" s="61" t="s">
        <v>80</v>
      </c>
      <c r="C100" s="61"/>
      <c r="D100" s="52">
        <v>0</v>
      </c>
      <c r="E100" s="53">
        <v>0</v>
      </c>
    </row>
    <row r="101" spans="2:5" ht="17.25" hidden="1" customHeight="1">
      <c r="B101" s="61"/>
      <c r="C101" s="61"/>
      <c r="D101" s="284"/>
      <c r="E101" s="295"/>
    </row>
    <row r="102" spans="2:5" ht="17.25" hidden="1" customHeight="1">
      <c r="B102" s="69" t="s">
        <v>116</v>
      </c>
      <c r="C102" s="69"/>
      <c r="D102" s="287" t="s">
        <v>109</v>
      </c>
      <c r="E102" s="71">
        <v>0</v>
      </c>
    </row>
    <row r="103" spans="2:5" ht="17.25" hidden="1" customHeight="1">
      <c r="B103" s="61" t="s">
        <v>110</v>
      </c>
      <c r="C103" s="61"/>
      <c r="D103" s="52">
        <v>0</v>
      </c>
      <c r="E103" s="53">
        <v>0</v>
      </c>
    </row>
    <row r="104" spans="2:5" ht="17.25" hidden="1" customHeight="1">
      <c r="B104" s="61" t="s">
        <v>111</v>
      </c>
      <c r="C104" s="61"/>
      <c r="D104" s="52">
        <v>0</v>
      </c>
      <c r="E104" s="53">
        <v>0</v>
      </c>
    </row>
    <row r="105" spans="2:5" ht="17.25" hidden="1" customHeight="1">
      <c r="B105" s="61" t="s">
        <v>111</v>
      </c>
      <c r="C105" s="61"/>
      <c r="D105" s="52">
        <v>0</v>
      </c>
      <c r="E105" s="53">
        <v>0</v>
      </c>
    </row>
    <row r="106" spans="2:5" ht="17.25" hidden="1" customHeight="1">
      <c r="B106" s="61" t="s">
        <v>111</v>
      </c>
      <c r="C106" s="61"/>
      <c r="D106" s="52">
        <v>0</v>
      </c>
      <c r="E106" s="53">
        <v>0</v>
      </c>
    </row>
    <row r="107" spans="2:5" ht="17.25" hidden="1" customHeight="1">
      <c r="B107" s="61" t="s">
        <v>112</v>
      </c>
      <c r="C107" s="61"/>
      <c r="D107" s="52">
        <v>0</v>
      </c>
      <c r="E107" s="53">
        <v>0</v>
      </c>
    </row>
    <row r="108" spans="2:5" ht="17.25" hidden="1" customHeight="1">
      <c r="B108" s="61" t="s">
        <v>113</v>
      </c>
      <c r="C108" s="61"/>
      <c r="D108" s="52">
        <v>0</v>
      </c>
      <c r="E108" s="53">
        <v>0</v>
      </c>
    </row>
    <row r="109" spans="2:5" ht="17.25" hidden="1" customHeight="1">
      <c r="B109" s="61" t="s">
        <v>114</v>
      </c>
      <c r="C109" s="61"/>
      <c r="D109" s="52">
        <v>0</v>
      </c>
      <c r="E109" s="53">
        <v>0</v>
      </c>
    </row>
    <row r="110" spans="2:5" ht="18" hidden="1" customHeight="1" thickBot="1">
      <c r="B110" s="65" t="s">
        <v>115</v>
      </c>
      <c r="C110" s="65"/>
      <c r="D110" s="55">
        <v>0</v>
      </c>
      <c r="E110" s="56">
        <v>0</v>
      </c>
    </row>
    <row r="111" spans="2:5" ht="17.25" hidden="1" customHeight="1">
      <c r="B111" s="61" t="s">
        <v>80</v>
      </c>
      <c r="C111" s="61"/>
      <c r="D111" s="52">
        <v>0</v>
      </c>
      <c r="E111" s="53">
        <v>0</v>
      </c>
    </row>
    <row r="112" spans="2:5" ht="17.25" hidden="1" customHeight="1">
      <c r="B112" s="61"/>
      <c r="C112" s="61"/>
      <c r="D112" s="284"/>
      <c r="E112" s="295"/>
    </row>
    <row r="113" spans="2:5" ht="17.25" hidden="1" customHeight="1">
      <c r="B113" s="69" t="s">
        <v>116</v>
      </c>
      <c r="C113" s="69"/>
      <c r="D113" s="287" t="s">
        <v>109</v>
      </c>
      <c r="E113" s="71">
        <v>0</v>
      </c>
    </row>
    <row r="114" spans="2:5" ht="17.25" hidden="1" customHeight="1">
      <c r="B114" s="61" t="s">
        <v>110</v>
      </c>
      <c r="C114" s="61"/>
      <c r="D114" s="52">
        <v>0</v>
      </c>
      <c r="E114" s="53">
        <v>0</v>
      </c>
    </row>
    <row r="115" spans="2:5" ht="17.25" hidden="1" customHeight="1">
      <c r="B115" s="61" t="s">
        <v>111</v>
      </c>
      <c r="C115" s="61"/>
      <c r="D115" s="52">
        <v>0</v>
      </c>
      <c r="E115" s="53">
        <v>0</v>
      </c>
    </row>
    <row r="116" spans="2:5" ht="17.25" hidden="1" customHeight="1">
      <c r="B116" s="61" t="s">
        <v>111</v>
      </c>
      <c r="C116" s="61"/>
      <c r="D116" s="52">
        <v>0</v>
      </c>
      <c r="E116" s="53">
        <v>0</v>
      </c>
    </row>
    <row r="117" spans="2:5" ht="17.25" hidden="1" customHeight="1">
      <c r="B117" s="61" t="s">
        <v>111</v>
      </c>
      <c r="C117" s="61"/>
      <c r="D117" s="52">
        <v>0</v>
      </c>
      <c r="E117" s="53">
        <v>0</v>
      </c>
    </row>
    <row r="118" spans="2:5" ht="17.25" hidden="1" customHeight="1">
      <c r="B118" s="61" t="s">
        <v>112</v>
      </c>
      <c r="C118" s="61"/>
      <c r="D118" s="52">
        <v>0</v>
      </c>
      <c r="E118" s="53">
        <v>0</v>
      </c>
    </row>
    <row r="119" spans="2:5" ht="17.25" hidden="1" customHeight="1">
      <c r="B119" s="61" t="s">
        <v>113</v>
      </c>
      <c r="C119" s="61"/>
      <c r="D119" s="52">
        <v>0</v>
      </c>
      <c r="E119" s="53">
        <v>0</v>
      </c>
    </row>
    <row r="120" spans="2:5" ht="17.25" hidden="1" customHeight="1">
      <c r="B120" s="61" t="s">
        <v>114</v>
      </c>
      <c r="C120" s="61"/>
      <c r="D120" s="52">
        <v>0</v>
      </c>
      <c r="E120" s="53">
        <v>0</v>
      </c>
    </row>
    <row r="121" spans="2:5" ht="18" hidden="1" customHeight="1" thickBot="1">
      <c r="B121" s="65" t="s">
        <v>115</v>
      </c>
      <c r="C121" s="65"/>
      <c r="D121" s="55">
        <v>0</v>
      </c>
      <c r="E121" s="56">
        <v>0</v>
      </c>
    </row>
    <row r="122" spans="2:5" ht="17.25" hidden="1" customHeight="1">
      <c r="B122" s="61" t="s">
        <v>80</v>
      </c>
      <c r="C122" s="61"/>
      <c r="D122" s="52">
        <v>0</v>
      </c>
      <c r="E122" s="53">
        <v>0</v>
      </c>
    </row>
    <row r="123" spans="2:5" ht="17.25" hidden="1" customHeight="1">
      <c r="B123" s="61"/>
      <c r="C123" s="61"/>
      <c r="D123" s="288"/>
      <c r="E123" s="298"/>
    </row>
    <row r="124" spans="2:5" ht="17.25" hidden="1" customHeight="1">
      <c r="B124" s="69" t="s">
        <v>116</v>
      </c>
      <c r="C124" s="69"/>
      <c r="D124" s="287" t="s">
        <v>109</v>
      </c>
      <c r="E124" s="71">
        <v>0</v>
      </c>
    </row>
    <row r="125" spans="2:5" ht="17.25" hidden="1" customHeight="1">
      <c r="B125" s="61" t="s">
        <v>110</v>
      </c>
      <c r="C125" s="61"/>
      <c r="D125" s="52">
        <v>0</v>
      </c>
      <c r="E125" s="53">
        <v>0</v>
      </c>
    </row>
    <row r="126" spans="2:5" ht="17.25" hidden="1" customHeight="1">
      <c r="B126" s="61" t="s">
        <v>111</v>
      </c>
      <c r="C126" s="61"/>
      <c r="D126" s="52">
        <v>0</v>
      </c>
      <c r="E126" s="53">
        <v>0</v>
      </c>
    </row>
    <row r="127" spans="2:5" ht="17.25" hidden="1" customHeight="1">
      <c r="B127" s="61" t="s">
        <v>111</v>
      </c>
      <c r="C127" s="61"/>
      <c r="D127" s="52">
        <v>0</v>
      </c>
      <c r="E127" s="53">
        <v>0</v>
      </c>
    </row>
    <row r="128" spans="2:5" ht="17.25" hidden="1" customHeight="1">
      <c r="B128" s="61" t="s">
        <v>111</v>
      </c>
      <c r="C128" s="61"/>
      <c r="D128" s="52">
        <v>0</v>
      </c>
      <c r="E128" s="53">
        <v>0</v>
      </c>
    </row>
    <row r="129" spans="2:5" ht="17.25" hidden="1" customHeight="1">
      <c r="B129" s="61" t="s">
        <v>112</v>
      </c>
      <c r="C129" s="61"/>
      <c r="D129" s="52">
        <v>0</v>
      </c>
      <c r="E129" s="53">
        <v>0</v>
      </c>
    </row>
    <row r="130" spans="2:5" ht="17.25" hidden="1" customHeight="1">
      <c r="B130" s="61" t="s">
        <v>113</v>
      </c>
      <c r="C130" s="61"/>
      <c r="D130" s="52">
        <v>0</v>
      </c>
      <c r="E130" s="53">
        <v>0</v>
      </c>
    </row>
    <row r="131" spans="2:5" ht="17.25" hidden="1" customHeight="1">
      <c r="B131" s="61" t="s">
        <v>114</v>
      </c>
      <c r="C131" s="61"/>
      <c r="D131" s="52">
        <v>0</v>
      </c>
      <c r="E131" s="53">
        <v>0</v>
      </c>
    </row>
    <row r="132" spans="2:5" ht="18" hidden="1" customHeight="1" thickBot="1">
      <c r="B132" s="65" t="s">
        <v>115</v>
      </c>
      <c r="C132" s="65"/>
      <c r="D132" s="55">
        <v>0</v>
      </c>
      <c r="E132" s="56">
        <v>0</v>
      </c>
    </row>
    <row r="133" spans="2:5" ht="17.25" hidden="1" customHeight="1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259078150</v>
      </c>
    </row>
    <row r="136" spans="2:5" ht="17.25">
      <c r="B136" s="61" t="s">
        <v>110</v>
      </c>
      <c r="C136" s="61"/>
      <c r="D136" s="52">
        <v>100</v>
      </c>
      <c r="E136" s="53">
        <v>6476954</v>
      </c>
    </row>
    <row r="137" spans="2:5" ht="17.25">
      <c r="B137" s="61" t="s">
        <v>111</v>
      </c>
      <c r="C137" s="61"/>
      <c r="D137" s="52">
        <v>1.5</v>
      </c>
      <c r="E137" s="53">
        <v>95487</v>
      </c>
    </row>
    <row r="138" spans="2:5" ht="17.25">
      <c r="B138" s="61" t="s">
        <v>111</v>
      </c>
      <c r="C138" s="61"/>
      <c r="D138" s="52">
        <v>0.5</v>
      </c>
      <c r="E138" s="53">
        <v>31078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4</v>
      </c>
      <c r="E142" s="53">
        <v>259078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6862597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1554469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401</v>
      </c>
      <c r="C163" s="74"/>
      <c r="D163" s="284"/>
      <c r="E163" s="295"/>
    </row>
    <row r="164" spans="2:5" ht="17.25">
      <c r="B164" s="75" t="s">
        <v>592</v>
      </c>
      <c r="C164" s="76"/>
      <c r="D164" s="287" t="s">
        <v>109</v>
      </c>
      <c r="E164" s="71">
        <v>8995516</v>
      </c>
    </row>
    <row r="165" spans="2:5" ht="17.25">
      <c r="B165" s="61" t="s">
        <v>124</v>
      </c>
      <c r="C165" s="61"/>
      <c r="D165" s="52">
        <v>8</v>
      </c>
      <c r="E165" s="53">
        <v>71964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71964</v>
      </c>
    </row>
    <row r="168" spans="2:5" ht="17.25">
      <c r="B168" s="61"/>
      <c r="C168" s="61"/>
      <c r="D168" s="284"/>
      <c r="E168" s="295"/>
    </row>
    <row r="169" spans="2:5" ht="17.25">
      <c r="B169" s="74" t="s">
        <v>402</v>
      </c>
      <c r="C169" s="74"/>
      <c r="D169" s="284"/>
      <c r="E169" s="295"/>
    </row>
    <row r="170" spans="2:5" ht="17.25">
      <c r="B170" s="75" t="s">
        <v>465</v>
      </c>
      <c r="C170" s="76"/>
      <c r="D170" s="287" t="s">
        <v>109</v>
      </c>
      <c r="E170" s="71">
        <v>2383450</v>
      </c>
    </row>
    <row r="171" spans="2:5" ht="17.25">
      <c r="B171" s="61" t="s">
        <v>124</v>
      </c>
      <c r="C171" s="61"/>
      <c r="D171" s="52">
        <v>5</v>
      </c>
      <c r="E171" s="53">
        <v>11917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5</v>
      </c>
      <c r="E173" s="53">
        <v>11917</v>
      </c>
    </row>
    <row r="174" spans="2:5" ht="17.25">
      <c r="B174" s="61"/>
      <c r="C174" s="61"/>
      <c r="D174" s="284"/>
      <c r="E174" s="295"/>
    </row>
    <row r="175" spans="2:5" ht="17.25">
      <c r="B175" s="74" t="s">
        <v>403</v>
      </c>
      <c r="C175" s="74"/>
      <c r="D175" s="284"/>
      <c r="E175" s="295"/>
    </row>
    <row r="176" spans="2:5" ht="17.25">
      <c r="B176" s="75" t="s">
        <v>404</v>
      </c>
      <c r="C176" s="76"/>
      <c r="D176" s="287" t="s">
        <v>109</v>
      </c>
      <c r="E176" s="71">
        <v>2639999</v>
      </c>
    </row>
    <row r="177" spans="2:5" ht="17.25">
      <c r="B177" s="61" t="s">
        <v>124</v>
      </c>
      <c r="C177" s="61"/>
      <c r="D177" s="52">
        <v>8</v>
      </c>
      <c r="E177" s="53">
        <v>21120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21120</v>
      </c>
    </row>
    <row r="180" spans="2:5" ht="17.25">
      <c r="B180" s="61"/>
      <c r="C180" s="61"/>
      <c r="D180" s="284"/>
      <c r="E180" s="295"/>
    </row>
    <row r="181" spans="2:5" ht="17.25">
      <c r="B181" s="74" t="s">
        <v>405</v>
      </c>
      <c r="C181" s="74"/>
      <c r="D181" s="284"/>
      <c r="E181" s="295"/>
    </row>
    <row r="182" spans="2:5" ht="17.25">
      <c r="B182" s="75" t="s">
        <v>486</v>
      </c>
      <c r="C182" s="76"/>
      <c r="D182" s="287" t="s">
        <v>109</v>
      </c>
      <c r="E182" s="71">
        <v>5887216</v>
      </c>
    </row>
    <row r="183" spans="2:5" ht="17.25">
      <c r="B183" s="61" t="s">
        <v>124</v>
      </c>
      <c r="C183" s="61"/>
      <c r="D183" s="52">
        <v>8</v>
      </c>
      <c r="E183" s="53">
        <v>47098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47098</v>
      </c>
    </row>
    <row r="186" spans="2:5" ht="17.25">
      <c r="B186" s="61"/>
      <c r="C186" s="61"/>
      <c r="D186" s="284"/>
      <c r="E186" s="295"/>
    </row>
    <row r="187" spans="2:5" ht="17.25">
      <c r="B187" s="74" t="s">
        <v>406</v>
      </c>
      <c r="C187" s="74"/>
      <c r="D187" s="284"/>
      <c r="E187" s="295"/>
    </row>
    <row r="188" spans="2:5" ht="17.25">
      <c r="B188" s="75" t="s">
        <v>663</v>
      </c>
      <c r="C188" s="76"/>
      <c r="D188" s="287" t="s">
        <v>109</v>
      </c>
      <c r="E188" s="71">
        <v>1440417</v>
      </c>
    </row>
    <row r="189" spans="2:5" ht="17.25">
      <c r="B189" s="61" t="s">
        <v>124</v>
      </c>
      <c r="C189" s="61"/>
      <c r="D189" s="52">
        <v>8</v>
      </c>
      <c r="E189" s="53">
        <v>11523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8</v>
      </c>
      <c r="E191" s="53">
        <v>11523</v>
      </c>
    </row>
    <row r="192" spans="2:5" ht="17.25">
      <c r="B192" s="61"/>
      <c r="C192" s="61"/>
      <c r="D192" s="284"/>
      <c r="E192" s="295"/>
    </row>
    <row r="193" spans="2:5" ht="17.25">
      <c r="B193" s="74" t="s">
        <v>407</v>
      </c>
      <c r="C193" s="74"/>
      <c r="D193" s="284"/>
      <c r="E193" s="295"/>
    </row>
    <row r="194" spans="2:5" ht="17.25">
      <c r="B194" s="75" t="s">
        <v>494</v>
      </c>
      <c r="C194" s="76"/>
      <c r="D194" s="287" t="s">
        <v>109</v>
      </c>
      <c r="E194" s="71">
        <v>507954</v>
      </c>
    </row>
    <row r="195" spans="2:5" ht="17.25">
      <c r="B195" s="61" t="s">
        <v>124</v>
      </c>
      <c r="C195" s="61"/>
      <c r="D195" s="52">
        <v>8</v>
      </c>
      <c r="E195" s="53">
        <v>4064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8</v>
      </c>
      <c r="E197" s="53">
        <v>4064</v>
      </c>
    </row>
    <row r="198" spans="2:5" ht="17.25">
      <c r="B198" s="61"/>
      <c r="C198" s="61"/>
      <c r="D198" s="288"/>
      <c r="E198" s="298"/>
    </row>
    <row r="199" spans="2:5" ht="17.25">
      <c r="B199" s="74" t="s">
        <v>408</v>
      </c>
      <c r="C199" s="74"/>
      <c r="D199" s="284"/>
      <c r="E199" s="295"/>
    </row>
    <row r="200" spans="2:5" ht="17.25">
      <c r="B200" s="75" t="s">
        <v>495</v>
      </c>
      <c r="C200" s="76"/>
      <c r="D200" s="287" t="s">
        <v>109</v>
      </c>
      <c r="E200" s="71">
        <v>11762760</v>
      </c>
    </row>
    <row r="201" spans="2:5" ht="17.25">
      <c r="B201" s="61" t="s">
        <v>124</v>
      </c>
      <c r="C201" s="61"/>
      <c r="D201" s="52">
        <v>8</v>
      </c>
      <c r="E201" s="53">
        <v>94102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8</v>
      </c>
      <c r="E203" s="53">
        <v>94102</v>
      </c>
    </row>
    <row r="204" spans="2:5" ht="17.25">
      <c r="B204" s="61"/>
      <c r="C204" s="61"/>
      <c r="D204" s="288"/>
      <c r="E204" s="298"/>
    </row>
    <row r="205" spans="2:5" ht="17.25">
      <c r="B205" s="74" t="s">
        <v>409</v>
      </c>
      <c r="C205" s="74"/>
      <c r="D205" s="284"/>
      <c r="E205" s="295"/>
    </row>
    <row r="206" spans="2:5" ht="17.25">
      <c r="B206" s="75" t="s">
        <v>410</v>
      </c>
      <c r="C206" s="76"/>
      <c r="D206" s="287" t="s">
        <v>109</v>
      </c>
      <c r="E206" s="71">
        <v>14788787</v>
      </c>
    </row>
    <row r="207" spans="2:5" ht="17.25">
      <c r="B207" s="61" t="s">
        <v>124</v>
      </c>
      <c r="C207" s="61"/>
      <c r="D207" s="52">
        <v>8</v>
      </c>
      <c r="E207" s="53">
        <v>118310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8</v>
      </c>
      <c r="E209" s="53">
        <v>118310</v>
      </c>
    </row>
    <row r="210" spans="2:6" ht="17.25">
      <c r="B210" s="43"/>
      <c r="C210" s="43"/>
      <c r="D210" s="284"/>
      <c r="E210" s="295"/>
    </row>
    <row r="211" spans="2:6" ht="17.25">
      <c r="B211" s="74" t="s">
        <v>411</v>
      </c>
      <c r="C211" s="74"/>
      <c r="D211" s="284"/>
      <c r="E211" s="295"/>
    </row>
    <row r="212" spans="2:6" ht="17.25">
      <c r="B212" s="75" t="s">
        <v>412</v>
      </c>
      <c r="C212" s="76"/>
      <c r="D212" s="287" t="s">
        <v>109</v>
      </c>
      <c r="E212" s="71">
        <v>740896</v>
      </c>
    </row>
    <row r="213" spans="2:6" ht="17.25">
      <c r="B213" s="61" t="s">
        <v>124</v>
      </c>
      <c r="C213" s="61"/>
      <c r="D213" s="52">
        <v>8</v>
      </c>
      <c r="E213" s="53">
        <v>5927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8</v>
      </c>
      <c r="E215" s="53">
        <v>5927</v>
      </c>
    </row>
    <row r="216" spans="2:6" ht="17.25">
      <c r="B216" s="61"/>
      <c r="C216" s="61"/>
      <c r="D216" s="288"/>
      <c r="E216" s="298"/>
    </row>
    <row r="217" spans="2:6" ht="17.25" hidden="1">
      <c r="B217" s="74" t="s">
        <v>625</v>
      </c>
      <c r="C217" s="74"/>
      <c r="D217" s="284"/>
      <c r="E217" s="295"/>
    </row>
    <row r="218" spans="2:6" ht="17.25" hidden="1">
      <c r="B218" s="75" t="s">
        <v>626</v>
      </c>
      <c r="C218" s="76"/>
      <c r="D218" s="287" t="s">
        <v>109</v>
      </c>
      <c r="E218" s="71">
        <v>0</v>
      </c>
    </row>
    <row r="219" spans="2:6" ht="17.25" hidden="1">
      <c r="B219" s="61" t="s">
        <v>124</v>
      </c>
      <c r="C219" s="61"/>
      <c r="D219" s="52">
        <v>0</v>
      </c>
      <c r="E219" s="53">
        <v>0</v>
      </c>
    </row>
    <row r="220" spans="2:6" ht="18" hidden="1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 hidden="1">
      <c r="B221" s="61" t="s">
        <v>80</v>
      </c>
      <c r="C221" s="61"/>
      <c r="D221" s="52">
        <v>0</v>
      </c>
      <c r="E221" s="53">
        <v>0</v>
      </c>
    </row>
    <row r="222" spans="2:6" ht="17.25" hidden="1">
      <c r="B222" s="61"/>
      <c r="C222" s="61"/>
      <c r="D222" s="52"/>
      <c r="E222" s="53"/>
    </row>
    <row r="223" spans="2:6" ht="17.25" hidden="1">
      <c r="B223" s="74" t="s">
        <v>625</v>
      </c>
      <c r="C223" s="74"/>
      <c r="D223" s="284"/>
      <c r="E223" s="295"/>
    </row>
    <row r="224" spans="2:6" ht="17.25" hidden="1">
      <c r="B224" s="75" t="s">
        <v>626</v>
      </c>
      <c r="C224" s="76"/>
      <c r="D224" s="287" t="s">
        <v>109</v>
      </c>
      <c r="E224" s="71">
        <v>0</v>
      </c>
    </row>
    <row r="225" spans="2:5" ht="17.25" hidden="1">
      <c r="B225" s="61" t="s">
        <v>124</v>
      </c>
      <c r="C225" s="61"/>
      <c r="D225" s="52">
        <v>0</v>
      </c>
      <c r="E225" s="53">
        <v>0</v>
      </c>
    </row>
    <row r="226" spans="2:5" ht="18" hidden="1" thickBot="1">
      <c r="B226" s="65" t="s">
        <v>115</v>
      </c>
      <c r="C226" s="65"/>
      <c r="D226" s="55">
        <v>0</v>
      </c>
      <c r="E226" s="56">
        <v>0</v>
      </c>
    </row>
    <row r="227" spans="2:5" ht="17.25" hidden="1">
      <c r="B227" s="61" t="s">
        <v>80</v>
      </c>
      <c r="C227" s="61"/>
      <c r="D227" s="52">
        <v>0</v>
      </c>
      <c r="E227" s="53">
        <v>0</v>
      </c>
    </row>
    <row r="228" spans="2:5" ht="17.25">
      <c r="B228" s="68"/>
      <c r="C228" s="61"/>
      <c r="D228" s="52"/>
      <c r="E228" s="53"/>
    </row>
    <row r="229" spans="2:5" ht="17.25">
      <c r="B229" s="68" t="s">
        <v>203</v>
      </c>
      <c r="C229" s="61"/>
      <c r="D229" s="52"/>
      <c r="E229" s="53">
        <v>49146995</v>
      </c>
    </row>
    <row r="230" spans="2:5" ht="17.25">
      <c r="B230" s="61" t="s">
        <v>124</v>
      </c>
      <c r="C230" s="61"/>
      <c r="D230" s="288"/>
      <c r="E230" s="53">
        <v>386025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386025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413</v>
      </c>
      <c r="C238" s="53">
        <v>159779076</v>
      </c>
      <c r="D238" s="52">
        <v>3</v>
      </c>
      <c r="E238" s="53">
        <v>479337</v>
      </c>
    </row>
    <row r="239" spans="2:5" ht="17.25">
      <c r="B239" s="47" t="s">
        <v>664</v>
      </c>
      <c r="C239" s="53">
        <v>159779076</v>
      </c>
      <c r="D239" s="52">
        <v>3</v>
      </c>
      <c r="E239" s="53">
        <v>479337</v>
      </c>
    </row>
    <row r="240" spans="2:5" ht="17.25">
      <c r="B240" s="47" t="s">
        <v>414</v>
      </c>
      <c r="C240" s="53">
        <v>97970803</v>
      </c>
      <c r="D240" s="52">
        <v>3</v>
      </c>
      <c r="E240" s="53">
        <v>293912</v>
      </c>
    </row>
    <row r="241" spans="2:5" ht="17.25">
      <c r="B241" s="47" t="s">
        <v>415</v>
      </c>
      <c r="C241" s="53">
        <v>97970803</v>
      </c>
      <c r="D241" s="52">
        <v>3</v>
      </c>
      <c r="E241" s="53">
        <v>293912</v>
      </c>
    </row>
    <row r="242" spans="2:5" ht="17.25">
      <c r="B242" s="47" t="s">
        <v>665</v>
      </c>
      <c r="C242" s="53">
        <v>90254410</v>
      </c>
      <c r="D242" s="52">
        <v>4</v>
      </c>
      <c r="E242" s="53">
        <v>361018</v>
      </c>
    </row>
    <row r="243" spans="2:5" ht="17.25">
      <c r="B243" s="47" t="s">
        <v>593</v>
      </c>
      <c r="C243" s="53">
        <v>159779076</v>
      </c>
      <c r="D243" s="52">
        <v>1</v>
      </c>
      <c r="E243" s="53">
        <v>159779</v>
      </c>
    </row>
    <row r="244" spans="2:5" ht="17.25">
      <c r="B244" s="47" t="s">
        <v>666</v>
      </c>
      <c r="C244" s="53">
        <v>97970803</v>
      </c>
      <c r="D244" s="52">
        <v>1</v>
      </c>
      <c r="E244" s="53">
        <v>97971</v>
      </c>
    </row>
    <row r="245" spans="2:5" ht="17.25">
      <c r="B245" s="47" t="s">
        <v>594</v>
      </c>
      <c r="C245" s="53">
        <v>548216</v>
      </c>
      <c r="D245" s="52">
        <v>3</v>
      </c>
      <c r="E245" s="53">
        <v>1645</v>
      </c>
    </row>
    <row r="246" spans="2:5" ht="17.25">
      <c r="B246" s="47" t="s">
        <v>595</v>
      </c>
      <c r="C246" s="53">
        <v>126557850</v>
      </c>
      <c r="D246" s="52">
        <v>2.5</v>
      </c>
      <c r="E246" s="53">
        <v>316395</v>
      </c>
    </row>
    <row r="247" spans="2:5" ht="17.25">
      <c r="B247" s="47" t="s">
        <v>596</v>
      </c>
      <c r="C247" s="53">
        <v>16618273</v>
      </c>
      <c r="D247" s="52">
        <v>3</v>
      </c>
      <c r="E247" s="53">
        <v>49855</v>
      </c>
    </row>
    <row r="248" spans="2:5" ht="17.25">
      <c r="B248" s="47" t="s">
        <v>597</v>
      </c>
      <c r="C248" s="53">
        <v>10635018</v>
      </c>
      <c r="D248" s="52">
        <v>3</v>
      </c>
      <c r="E248" s="53">
        <v>31905</v>
      </c>
    </row>
    <row r="249" spans="2:5" ht="17.25">
      <c r="B249" s="47" t="s">
        <v>598</v>
      </c>
      <c r="C249" s="53">
        <v>19661396</v>
      </c>
      <c r="D249" s="52">
        <v>3</v>
      </c>
      <c r="E249" s="53">
        <v>58984</v>
      </c>
    </row>
    <row r="250" spans="2:5" ht="17.25">
      <c r="B250" s="47" t="s">
        <v>599</v>
      </c>
      <c r="C250" s="53">
        <v>7408637</v>
      </c>
      <c r="D250" s="52">
        <v>3</v>
      </c>
      <c r="E250" s="53">
        <v>22226</v>
      </c>
    </row>
    <row r="251" spans="2:5" ht="17.25">
      <c r="B251" s="47" t="s">
        <v>667</v>
      </c>
      <c r="C251" s="53">
        <v>259078150</v>
      </c>
      <c r="D251" s="52">
        <v>1</v>
      </c>
      <c r="E251" s="53">
        <v>259078</v>
      </c>
    </row>
    <row r="252" spans="2:5" ht="17.25">
      <c r="B252" s="47" t="s">
        <v>668</v>
      </c>
      <c r="C252" s="53">
        <v>259078150</v>
      </c>
      <c r="D252" s="52">
        <v>1</v>
      </c>
      <c r="E252" s="53">
        <v>259078</v>
      </c>
    </row>
    <row r="253" spans="2:5" ht="17.25">
      <c r="B253" s="47" t="s">
        <v>600</v>
      </c>
      <c r="C253" s="53">
        <v>11297236</v>
      </c>
      <c r="D253" s="52">
        <v>3</v>
      </c>
      <c r="E253" s="53">
        <v>33892</v>
      </c>
    </row>
    <row r="254" spans="2:5" ht="17.25">
      <c r="B254" s="47" t="s">
        <v>601</v>
      </c>
      <c r="C254" s="53">
        <v>67106029</v>
      </c>
      <c r="D254" s="52">
        <v>3</v>
      </c>
      <c r="E254" s="53">
        <v>201318</v>
      </c>
    </row>
    <row r="255" spans="2:5" ht="17.25">
      <c r="B255" s="47" t="s">
        <v>602</v>
      </c>
      <c r="C255" s="53">
        <v>22310347</v>
      </c>
      <c r="D255" s="52">
        <v>3</v>
      </c>
      <c r="E255" s="53">
        <v>66931</v>
      </c>
    </row>
    <row r="256" spans="2:5" ht="17.25">
      <c r="B256" s="47" t="s">
        <v>669</v>
      </c>
      <c r="C256" s="53">
        <v>9357008</v>
      </c>
      <c r="D256" s="52">
        <v>2.2000000000000002</v>
      </c>
      <c r="E256" s="53">
        <v>20585</v>
      </c>
    </row>
    <row r="257" spans="2:6" ht="17.25">
      <c r="B257" s="47" t="s">
        <v>603</v>
      </c>
      <c r="C257" s="53">
        <v>3972511</v>
      </c>
      <c r="D257" s="52">
        <v>3</v>
      </c>
      <c r="E257" s="53">
        <v>11918</v>
      </c>
    </row>
    <row r="258" spans="2:6" ht="17.25">
      <c r="B258" s="47" t="s">
        <v>604</v>
      </c>
      <c r="C258" s="53">
        <v>6237151</v>
      </c>
      <c r="D258" s="52">
        <v>2.89</v>
      </c>
      <c r="E258" s="53">
        <v>18025</v>
      </c>
    </row>
    <row r="259" spans="2:6" ht="17.25">
      <c r="B259" s="47" t="s">
        <v>605</v>
      </c>
      <c r="C259" s="53">
        <v>61131725</v>
      </c>
      <c r="D259" s="52">
        <v>3</v>
      </c>
      <c r="E259" s="53">
        <v>183395</v>
      </c>
    </row>
    <row r="260" spans="2:6" ht="17.25">
      <c r="B260" s="47" t="s">
        <v>606</v>
      </c>
      <c r="C260" s="53">
        <v>4381440</v>
      </c>
      <c r="D260" s="52">
        <v>3</v>
      </c>
      <c r="E260" s="53">
        <v>13144</v>
      </c>
    </row>
    <row r="261" spans="2:6" ht="17.25">
      <c r="B261" s="47" t="s">
        <v>670</v>
      </c>
      <c r="C261" s="53">
        <v>22838247</v>
      </c>
      <c r="D261" s="52">
        <v>3</v>
      </c>
      <c r="E261" s="53">
        <v>68515</v>
      </c>
    </row>
    <row r="262" spans="2:6" ht="17.25">
      <c r="B262" s="47" t="s">
        <v>416</v>
      </c>
      <c r="C262" s="53">
        <v>157867011</v>
      </c>
      <c r="D262" s="52">
        <v>0.5</v>
      </c>
      <c r="E262" s="53">
        <v>78934</v>
      </c>
    </row>
    <row r="263" spans="2:6" ht="17.25">
      <c r="B263" s="47" t="s">
        <v>487</v>
      </c>
      <c r="C263" s="53">
        <v>100592346</v>
      </c>
      <c r="D263" s="52">
        <v>0.5</v>
      </c>
      <c r="E263" s="53">
        <v>50296</v>
      </c>
      <c r="F263" s="53"/>
    </row>
    <row r="264" spans="2:6" ht="17.25">
      <c r="B264" s="47" t="s">
        <v>607</v>
      </c>
      <c r="C264" s="53">
        <v>64783370</v>
      </c>
      <c r="D264" s="52">
        <v>3</v>
      </c>
      <c r="E264" s="53">
        <v>194350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4105735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3108938</v>
      </c>
    </row>
    <row r="276" spans="2:5" ht="17.25">
      <c r="B276" s="61" t="s">
        <v>130</v>
      </c>
      <c r="C276" s="61"/>
      <c r="D276" s="288"/>
      <c r="E276" s="53">
        <v>3108938</v>
      </c>
    </row>
    <row r="277" spans="2:5" ht="17.25">
      <c r="B277" s="61" t="s">
        <v>78</v>
      </c>
      <c r="C277" s="61"/>
      <c r="D277" s="288"/>
      <c r="E277" s="53">
        <v>1554469</v>
      </c>
    </row>
    <row r="278" spans="2:5" ht="17.25">
      <c r="B278" s="61" t="s">
        <v>131</v>
      </c>
      <c r="C278" s="61"/>
      <c r="D278" s="288"/>
      <c r="E278" s="53">
        <v>6862597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386025</v>
      </c>
    </row>
    <row r="281" spans="2:5" ht="18" thickBot="1">
      <c r="B281" s="65" t="s">
        <v>134</v>
      </c>
      <c r="C281" s="65"/>
      <c r="D281" s="291"/>
      <c r="E281" s="56">
        <v>4105735</v>
      </c>
    </row>
    <row r="282" spans="2:5" ht="18" thickBot="1">
      <c r="B282" s="57" t="s">
        <v>135</v>
      </c>
      <c r="C282" s="58"/>
      <c r="D282" s="289"/>
      <c r="E282" s="60">
        <v>19126702</v>
      </c>
    </row>
    <row r="286" spans="2:5" ht="17.25">
      <c r="B286" s="61"/>
      <c r="C286" s="61"/>
      <c r="D286" s="288"/>
      <c r="E286" s="53"/>
    </row>
  </sheetData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3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7">
    <tabColor theme="4" tint="0.39997558519241921"/>
  </sheetPr>
  <dimension ref="B1:F282"/>
  <sheetViews>
    <sheetView workbookViewId="0">
      <selection sqref="A1:F1"/>
    </sheetView>
  </sheetViews>
  <sheetFormatPr defaultColWidth="9.140625" defaultRowHeight="12.75"/>
  <cols>
    <col min="1" max="1" width="1.42578125" style="1" customWidth="1"/>
    <col min="2" max="2" width="86.5703125" style="1" bestFit="1" customWidth="1"/>
    <col min="3" max="3" width="21.85546875" style="1" bestFit="1" customWidth="1"/>
    <col min="4" max="4" width="16.140625" style="1" bestFit="1" customWidth="1"/>
    <col min="5" max="5" width="24.710937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818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4840295046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58083541</v>
      </c>
    </row>
    <row r="9" spans="2:5" ht="18" thickBot="1">
      <c r="B9" s="57" t="s">
        <v>89</v>
      </c>
      <c r="C9" s="58"/>
      <c r="D9" s="59">
        <v>12</v>
      </c>
      <c r="E9" s="60">
        <v>58083541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10.95</v>
      </c>
      <c r="E25" s="53">
        <v>53001231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10.95</v>
      </c>
      <c r="E27" s="53">
        <v>53001231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10.95</v>
      </c>
      <c r="E31" s="60">
        <v>53001231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622</v>
      </c>
      <c r="C36" s="69"/>
      <c r="D36" s="287" t="s">
        <v>109</v>
      </c>
      <c r="E36" s="71">
        <v>4840295046</v>
      </c>
    </row>
    <row r="37" spans="2:6" ht="17.25">
      <c r="B37" s="61" t="s">
        <v>110</v>
      </c>
      <c r="C37" s="61"/>
      <c r="D37" s="52">
        <v>25</v>
      </c>
      <c r="E37" s="53">
        <v>121007376</v>
      </c>
    </row>
    <row r="38" spans="2:6" ht="17.25">
      <c r="B38" s="61" t="s">
        <v>111</v>
      </c>
      <c r="C38" s="61"/>
      <c r="D38" s="52">
        <v>0.5</v>
      </c>
      <c r="E38" s="53">
        <v>2420148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4840295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26.5</v>
      </c>
      <c r="E45" s="53">
        <v>128267819</v>
      </c>
    </row>
    <row r="46" spans="2:6" ht="17.25">
      <c r="B46" s="61"/>
      <c r="C46" s="61"/>
      <c r="D46" s="284"/>
      <c r="E46" s="295"/>
    </row>
    <row r="47" spans="2:6" ht="17.25" hidden="1">
      <c r="B47" s="69" t="s">
        <v>622</v>
      </c>
      <c r="C47" s="69"/>
      <c r="D47" s="287" t="s">
        <v>109</v>
      </c>
      <c r="E47" s="71">
        <v>0</v>
      </c>
    </row>
    <row r="48" spans="2:6" ht="17.25" hidden="1">
      <c r="B48" s="61" t="s">
        <v>110</v>
      </c>
      <c r="C48" s="61"/>
      <c r="D48" s="52">
        <v>0</v>
      </c>
      <c r="E48" s="53">
        <v>0</v>
      </c>
    </row>
    <row r="49" spans="2:5" ht="17.25" hidden="1">
      <c r="B49" s="61" t="s">
        <v>111</v>
      </c>
      <c r="C49" s="61"/>
      <c r="D49" s="52">
        <v>0</v>
      </c>
      <c r="E49" s="53">
        <v>0</v>
      </c>
    </row>
    <row r="50" spans="2:5" ht="17.25" hidden="1">
      <c r="B50" s="61" t="s">
        <v>111</v>
      </c>
      <c r="C50" s="61"/>
      <c r="D50" s="52">
        <v>0</v>
      </c>
      <c r="E50" s="53">
        <v>0</v>
      </c>
    </row>
    <row r="51" spans="2:5" ht="17.25" hidden="1">
      <c r="B51" s="61" t="s">
        <v>111</v>
      </c>
      <c r="C51" s="61"/>
      <c r="D51" s="52">
        <v>0</v>
      </c>
      <c r="E51" s="53">
        <v>0</v>
      </c>
    </row>
    <row r="52" spans="2:5" ht="17.25" hidden="1">
      <c r="B52" s="61" t="s">
        <v>112</v>
      </c>
      <c r="C52" s="61"/>
      <c r="D52" s="52">
        <v>0</v>
      </c>
      <c r="E52" s="53">
        <v>0</v>
      </c>
    </row>
    <row r="53" spans="2:5" ht="17.25" hidden="1">
      <c r="B53" s="61" t="s">
        <v>113</v>
      </c>
      <c r="C53" s="61"/>
      <c r="D53" s="52">
        <v>0</v>
      </c>
      <c r="E53" s="53">
        <v>0</v>
      </c>
    </row>
    <row r="54" spans="2:5" ht="17.25" hidden="1">
      <c r="B54" s="72" t="s">
        <v>114</v>
      </c>
      <c r="C54" s="72"/>
      <c r="D54" s="52">
        <v>0</v>
      </c>
      <c r="E54" s="53">
        <v>0</v>
      </c>
    </row>
    <row r="55" spans="2:5" ht="18" hidden="1" thickBot="1">
      <c r="B55" s="73" t="s">
        <v>115</v>
      </c>
      <c r="C55" s="73"/>
      <c r="D55" s="55">
        <v>0</v>
      </c>
      <c r="E55" s="56">
        <v>0</v>
      </c>
    </row>
    <row r="56" spans="2:5" ht="17.25" hidden="1">
      <c r="B56" s="72" t="s">
        <v>80</v>
      </c>
      <c r="C56" s="72"/>
      <c r="D56" s="52">
        <v>0</v>
      </c>
      <c r="E56" s="53">
        <v>0</v>
      </c>
    </row>
    <row r="57" spans="2:5" ht="17.25" hidden="1">
      <c r="B57" s="61"/>
      <c r="C57" s="61"/>
      <c r="D57" s="288"/>
      <c r="E57" s="298"/>
    </row>
    <row r="58" spans="2:5" ht="17.25" hidden="1">
      <c r="B58" s="69" t="s">
        <v>622</v>
      </c>
      <c r="C58" s="69"/>
      <c r="D58" s="287" t="s">
        <v>109</v>
      </c>
      <c r="E58" s="71">
        <v>0</v>
      </c>
    </row>
    <row r="59" spans="2:5" ht="17.25" hidden="1">
      <c r="B59" s="61" t="s">
        <v>110</v>
      </c>
      <c r="C59" s="61"/>
      <c r="D59" s="52">
        <v>0</v>
      </c>
      <c r="E59" s="53">
        <v>0</v>
      </c>
    </row>
    <row r="60" spans="2:5" ht="17.25" hidden="1">
      <c r="B60" s="61" t="s">
        <v>111</v>
      </c>
      <c r="C60" s="61"/>
      <c r="D60" s="52">
        <v>0</v>
      </c>
      <c r="E60" s="53">
        <v>0</v>
      </c>
    </row>
    <row r="61" spans="2:5" ht="17.25" hidden="1">
      <c r="B61" s="61" t="s">
        <v>111</v>
      </c>
      <c r="C61" s="61"/>
      <c r="D61" s="52">
        <v>0</v>
      </c>
      <c r="E61" s="53">
        <v>0</v>
      </c>
    </row>
    <row r="62" spans="2:5" ht="17.25" hidden="1">
      <c r="B62" s="61" t="s">
        <v>111</v>
      </c>
      <c r="C62" s="61"/>
      <c r="D62" s="52">
        <v>0</v>
      </c>
      <c r="E62" s="53">
        <v>0</v>
      </c>
    </row>
    <row r="63" spans="2:5" ht="17.25" hidden="1">
      <c r="B63" s="61" t="s">
        <v>112</v>
      </c>
      <c r="C63" s="61"/>
      <c r="D63" s="52">
        <v>0</v>
      </c>
      <c r="E63" s="53">
        <v>0</v>
      </c>
    </row>
    <row r="64" spans="2:5" ht="17.25" hidden="1">
      <c r="B64" s="61" t="s">
        <v>113</v>
      </c>
      <c r="C64" s="61"/>
      <c r="D64" s="52">
        <v>0</v>
      </c>
      <c r="E64" s="53">
        <v>0</v>
      </c>
    </row>
    <row r="65" spans="2:5" ht="17.25" hidden="1">
      <c r="B65" s="61" t="s">
        <v>114</v>
      </c>
      <c r="C65" s="61"/>
      <c r="D65" s="52">
        <v>0</v>
      </c>
      <c r="E65" s="53">
        <v>0</v>
      </c>
    </row>
    <row r="66" spans="2:5" ht="18" hidden="1" thickBot="1">
      <c r="B66" s="65" t="s">
        <v>115</v>
      </c>
      <c r="C66" s="65"/>
      <c r="D66" s="55">
        <v>0</v>
      </c>
      <c r="E66" s="56">
        <v>0</v>
      </c>
    </row>
    <row r="67" spans="2:5" ht="17.25" hidden="1">
      <c r="B67" s="61" t="s">
        <v>80</v>
      </c>
      <c r="C67" s="61"/>
      <c r="D67" s="52">
        <v>0</v>
      </c>
      <c r="E67" s="53">
        <v>0</v>
      </c>
    </row>
    <row r="68" spans="2:5" ht="17.25" hidden="1">
      <c r="B68" s="61"/>
      <c r="C68" s="61"/>
      <c r="D68" s="284"/>
      <c r="E68" s="295"/>
    </row>
    <row r="69" spans="2:5" ht="17.25" hidden="1">
      <c r="B69" s="69" t="s">
        <v>622</v>
      </c>
      <c r="C69" s="69"/>
      <c r="D69" s="287" t="s">
        <v>109</v>
      </c>
      <c r="E69" s="71">
        <v>0</v>
      </c>
    </row>
    <row r="70" spans="2:5" ht="17.25" hidden="1">
      <c r="B70" s="61" t="s">
        <v>110</v>
      </c>
      <c r="C70" s="61"/>
      <c r="D70" s="52">
        <v>0</v>
      </c>
      <c r="E70" s="53">
        <v>0</v>
      </c>
    </row>
    <row r="71" spans="2:5" ht="17.25" hidden="1">
      <c r="B71" s="61" t="s">
        <v>111</v>
      </c>
      <c r="C71" s="61"/>
      <c r="D71" s="52">
        <v>0</v>
      </c>
      <c r="E71" s="53">
        <v>0</v>
      </c>
    </row>
    <row r="72" spans="2:5" ht="17.25" hidden="1">
      <c r="B72" s="61" t="s">
        <v>111</v>
      </c>
      <c r="C72" s="61"/>
      <c r="D72" s="52">
        <v>0</v>
      </c>
      <c r="E72" s="53">
        <v>0</v>
      </c>
    </row>
    <row r="73" spans="2:5" ht="17.25" hidden="1">
      <c r="B73" s="61" t="s">
        <v>111</v>
      </c>
      <c r="C73" s="61"/>
      <c r="D73" s="52">
        <v>0</v>
      </c>
      <c r="E73" s="53">
        <v>0</v>
      </c>
    </row>
    <row r="74" spans="2:5" ht="17.25" hidden="1">
      <c r="B74" s="61" t="s">
        <v>112</v>
      </c>
      <c r="C74" s="61"/>
      <c r="D74" s="52">
        <v>0</v>
      </c>
      <c r="E74" s="53">
        <v>0</v>
      </c>
    </row>
    <row r="75" spans="2:5" ht="17.25" hidden="1">
      <c r="B75" s="61" t="s">
        <v>113</v>
      </c>
      <c r="C75" s="61"/>
      <c r="D75" s="52">
        <v>0</v>
      </c>
      <c r="E75" s="53">
        <v>0</v>
      </c>
    </row>
    <row r="76" spans="2:5" ht="17.25" hidden="1">
      <c r="B76" s="61" t="s">
        <v>114</v>
      </c>
      <c r="C76" s="61"/>
      <c r="D76" s="52">
        <v>0</v>
      </c>
      <c r="E76" s="53">
        <v>0</v>
      </c>
    </row>
    <row r="77" spans="2:5" ht="18" hidden="1" thickBot="1">
      <c r="B77" s="65" t="s">
        <v>115</v>
      </c>
      <c r="C77" s="65"/>
      <c r="D77" s="55">
        <v>0</v>
      </c>
      <c r="E77" s="56">
        <v>0</v>
      </c>
    </row>
    <row r="78" spans="2:5" ht="17.25" hidden="1">
      <c r="B78" s="61" t="s">
        <v>80</v>
      </c>
      <c r="C78" s="61"/>
      <c r="D78" s="52">
        <v>0</v>
      </c>
      <c r="E78" s="53">
        <v>0</v>
      </c>
    </row>
    <row r="79" spans="2:5" ht="17.25" hidden="1">
      <c r="B79" s="61"/>
      <c r="C79" s="61"/>
      <c r="D79" s="284"/>
      <c r="E79" s="295"/>
    </row>
    <row r="80" spans="2:5" ht="17.25" hidden="1">
      <c r="B80" s="69" t="s">
        <v>622</v>
      </c>
      <c r="C80" s="69"/>
      <c r="D80" s="287" t="s">
        <v>109</v>
      </c>
      <c r="E80" s="71">
        <v>0</v>
      </c>
    </row>
    <row r="81" spans="2:5" ht="17.25" hidden="1">
      <c r="B81" s="61" t="s">
        <v>110</v>
      </c>
      <c r="C81" s="61"/>
      <c r="D81" s="52">
        <v>0</v>
      </c>
      <c r="E81" s="53">
        <v>0</v>
      </c>
    </row>
    <row r="82" spans="2:5" ht="17.25" hidden="1">
      <c r="B82" s="61" t="s">
        <v>111</v>
      </c>
      <c r="C82" s="61"/>
      <c r="D82" s="52">
        <v>0</v>
      </c>
      <c r="E82" s="53">
        <v>0</v>
      </c>
    </row>
    <row r="83" spans="2:5" ht="17.25" hidden="1">
      <c r="B83" s="61" t="s">
        <v>111</v>
      </c>
      <c r="C83" s="61"/>
      <c r="D83" s="52">
        <v>0</v>
      </c>
      <c r="E83" s="53">
        <v>0</v>
      </c>
    </row>
    <row r="84" spans="2:5" ht="17.25" hidden="1">
      <c r="B84" s="61" t="s">
        <v>111</v>
      </c>
      <c r="C84" s="61"/>
      <c r="D84" s="52">
        <v>0</v>
      </c>
      <c r="E84" s="53">
        <v>0</v>
      </c>
    </row>
    <row r="85" spans="2:5" ht="17.25" hidden="1">
      <c r="B85" s="61" t="s">
        <v>112</v>
      </c>
      <c r="C85" s="61"/>
      <c r="D85" s="52">
        <v>0</v>
      </c>
      <c r="E85" s="53">
        <v>0</v>
      </c>
    </row>
    <row r="86" spans="2:5" ht="17.25" hidden="1">
      <c r="B86" s="61" t="s">
        <v>113</v>
      </c>
      <c r="C86" s="61"/>
      <c r="D86" s="52">
        <v>0</v>
      </c>
      <c r="E86" s="53">
        <v>0</v>
      </c>
    </row>
    <row r="87" spans="2:5" ht="17.25" hidden="1">
      <c r="B87" s="61" t="s">
        <v>114</v>
      </c>
      <c r="C87" s="61"/>
      <c r="D87" s="52">
        <v>0</v>
      </c>
      <c r="E87" s="53">
        <v>0</v>
      </c>
    </row>
    <row r="88" spans="2:5" ht="18" hidden="1" thickBot="1">
      <c r="B88" s="65" t="s">
        <v>115</v>
      </c>
      <c r="C88" s="65"/>
      <c r="D88" s="55">
        <v>0</v>
      </c>
      <c r="E88" s="56">
        <v>0</v>
      </c>
    </row>
    <row r="89" spans="2:5" ht="17.25" hidden="1">
      <c r="B89" s="61" t="s">
        <v>80</v>
      </c>
      <c r="C89" s="61"/>
      <c r="D89" s="52">
        <v>0</v>
      </c>
      <c r="E89" s="53">
        <v>0</v>
      </c>
    </row>
    <row r="90" spans="2:5" ht="17.25" hidden="1">
      <c r="B90" s="61"/>
      <c r="C90" s="61"/>
      <c r="D90" s="288"/>
      <c r="E90" s="298"/>
    </row>
    <row r="91" spans="2:5" ht="17.25" hidden="1">
      <c r="B91" s="69" t="s">
        <v>622</v>
      </c>
      <c r="C91" s="69"/>
      <c r="D91" s="287" t="s">
        <v>109</v>
      </c>
      <c r="E91" s="71">
        <v>0</v>
      </c>
    </row>
    <row r="92" spans="2:5" ht="17.25" hidden="1">
      <c r="B92" s="61" t="s">
        <v>110</v>
      </c>
      <c r="C92" s="61"/>
      <c r="D92" s="52">
        <v>0</v>
      </c>
      <c r="E92" s="53">
        <v>0</v>
      </c>
    </row>
    <row r="93" spans="2:5" ht="17.25" hidden="1">
      <c r="B93" s="61" t="s">
        <v>111</v>
      </c>
      <c r="C93" s="61"/>
      <c r="D93" s="52">
        <v>0</v>
      </c>
      <c r="E93" s="53">
        <v>0</v>
      </c>
    </row>
    <row r="94" spans="2:5" ht="17.25" hidden="1">
      <c r="B94" s="61" t="s">
        <v>111</v>
      </c>
      <c r="C94" s="61"/>
      <c r="D94" s="52">
        <v>0</v>
      </c>
      <c r="E94" s="53">
        <v>0</v>
      </c>
    </row>
    <row r="95" spans="2:5" ht="17.25" hidden="1">
      <c r="B95" s="61" t="s">
        <v>111</v>
      </c>
      <c r="C95" s="61"/>
      <c r="D95" s="52">
        <v>0</v>
      </c>
      <c r="E95" s="53">
        <v>0</v>
      </c>
    </row>
    <row r="96" spans="2:5" ht="17.25" hidden="1">
      <c r="B96" s="61" t="s">
        <v>112</v>
      </c>
      <c r="C96" s="61"/>
      <c r="D96" s="52">
        <v>0</v>
      </c>
      <c r="E96" s="53">
        <v>0</v>
      </c>
    </row>
    <row r="97" spans="2:5" ht="17.25" hidden="1">
      <c r="B97" s="61" t="s">
        <v>113</v>
      </c>
      <c r="C97" s="61"/>
      <c r="D97" s="52">
        <v>0</v>
      </c>
      <c r="E97" s="53">
        <v>0</v>
      </c>
    </row>
    <row r="98" spans="2:5" ht="17.25" hidden="1">
      <c r="B98" s="61" t="s">
        <v>114</v>
      </c>
      <c r="C98" s="61"/>
      <c r="D98" s="52">
        <v>0</v>
      </c>
      <c r="E98" s="53">
        <v>0</v>
      </c>
    </row>
    <row r="99" spans="2:5" ht="18" hidden="1" thickBot="1">
      <c r="B99" s="65" t="s">
        <v>115</v>
      </c>
      <c r="C99" s="65"/>
      <c r="D99" s="55">
        <v>0</v>
      </c>
      <c r="E99" s="56">
        <v>0</v>
      </c>
    </row>
    <row r="100" spans="2:5" ht="17.25" hidden="1">
      <c r="B100" s="61" t="s">
        <v>80</v>
      </c>
      <c r="C100" s="61"/>
      <c r="D100" s="52">
        <v>0</v>
      </c>
      <c r="E100" s="53">
        <v>0</v>
      </c>
    </row>
    <row r="101" spans="2:5" ht="17.25" hidden="1">
      <c r="B101" s="61"/>
      <c r="C101" s="61"/>
      <c r="D101" s="284"/>
      <c r="E101" s="295"/>
    </row>
    <row r="102" spans="2:5" ht="17.25" hidden="1">
      <c r="B102" s="69" t="s">
        <v>116</v>
      </c>
      <c r="C102" s="69"/>
      <c r="D102" s="287" t="s">
        <v>109</v>
      </c>
      <c r="E102" s="71">
        <v>0</v>
      </c>
    </row>
    <row r="103" spans="2:5" ht="17.25" hidden="1">
      <c r="B103" s="61" t="s">
        <v>110</v>
      </c>
      <c r="C103" s="61"/>
      <c r="D103" s="52">
        <v>0</v>
      </c>
      <c r="E103" s="53">
        <v>0</v>
      </c>
    </row>
    <row r="104" spans="2:5" ht="17.25" hidden="1">
      <c r="B104" s="61" t="s">
        <v>111</v>
      </c>
      <c r="C104" s="61"/>
      <c r="D104" s="52">
        <v>0</v>
      </c>
      <c r="E104" s="53">
        <v>0</v>
      </c>
    </row>
    <row r="105" spans="2:5" ht="17.25" hidden="1">
      <c r="B105" s="61" t="s">
        <v>111</v>
      </c>
      <c r="C105" s="61"/>
      <c r="D105" s="52">
        <v>0</v>
      </c>
      <c r="E105" s="53">
        <v>0</v>
      </c>
    </row>
    <row r="106" spans="2:5" ht="17.25" hidden="1">
      <c r="B106" s="61" t="s">
        <v>111</v>
      </c>
      <c r="C106" s="61"/>
      <c r="D106" s="52">
        <v>0</v>
      </c>
      <c r="E106" s="53">
        <v>0</v>
      </c>
    </row>
    <row r="107" spans="2:5" ht="17.25" hidden="1">
      <c r="B107" s="61" t="s">
        <v>112</v>
      </c>
      <c r="C107" s="61"/>
      <c r="D107" s="52">
        <v>0</v>
      </c>
      <c r="E107" s="53">
        <v>0</v>
      </c>
    </row>
    <row r="108" spans="2:5" ht="17.25" hidden="1">
      <c r="B108" s="61" t="s">
        <v>113</v>
      </c>
      <c r="C108" s="61"/>
      <c r="D108" s="52">
        <v>0</v>
      </c>
      <c r="E108" s="53">
        <v>0</v>
      </c>
    </row>
    <row r="109" spans="2:5" ht="17.25" hidden="1">
      <c r="B109" s="61" t="s">
        <v>114</v>
      </c>
      <c r="C109" s="61"/>
      <c r="D109" s="52">
        <v>0</v>
      </c>
      <c r="E109" s="53">
        <v>0</v>
      </c>
    </row>
    <row r="110" spans="2:5" ht="18" hidden="1" thickBot="1">
      <c r="B110" s="65" t="s">
        <v>115</v>
      </c>
      <c r="C110" s="65"/>
      <c r="D110" s="55">
        <v>0</v>
      </c>
      <c r="E110" s="56">
        <v>0</v>
      </c>
    </row>
    <row r="111" spans="2:5" ht="17.25" hidden="1">
      <c r="B111" s="61" t="s">
        <v>80</v>
      </c>
      <c r="C111" s="61"/>
      <c r="D111" s="52">
        <v>0</v>
      </c>
      <c r="E111" s="53">
        <v>0</v>
      </c>
    </row>
    <row r="112" spans="2:5" ht="17.25" hidden="1">
      <c r="B112" s="61"/>
      <c r="C112" s="61"/>
      <c r="D112" s="284"/>
      <c r="E112" s="295"/>
    </row>
    <row r="113" spans="2:5" ht="17.25" hidden="1">
      <c r="B113" s="69" t="s">
        <v>116</v>
      </c>
      <c r="C113" s="69"/>
      <c r="D113" s="287" t="s">
        <v>109</v>
      </c>
      <c r="E113" s="71">
        <v>0</v>
      </c>
    </row>
    <row r="114" spans="2:5" ht="17.25" hidden="1">
      <c r="B114" s="61" t="s">
        <v>110</v>
      </c>
      <c r="C114" s="61"/>
      <c r="D114" s="52">
        <v>0</v>
      </c>
      <c r="E114" s="53">
        <v>0</v>
      </c>
    </row>
    <row r="115" spans="2:5" ht="17.25" hidden="1">
      <c r="B115" s="61" t="s">
        <v>111</v>
      </c>
      <c r="C115" s="61"/>
      <c r="D115" s="52">
        <v>0</v>
      </c>
      <c r="E115" s="53">
        <v>0</v>
      </c>
    </row>
    <row r="116" spans="2:5" ht="17.25" hidden="1">
      <c r="B116" s="61" t="s">
        <v>111</v>
      </c>
      <c r="C116" s="61"/>
      <c r="D116" s="52">
        <v>0</v>
      </c>
      <c r="E116" s="53">
        <v>0</v>
      </c>
    </row>
    <row r="117" spans="2:5" ht="17.25" hidden="1">
      <c r="B117" s="61" t="s">
        <v>111</v>
      </c>
      <c r="C117" s="61"/>
      <c r="D117" s="52">
        <v>0</v>
      </c>
      <c r="E117" s="53">
        <v>0</v>
      </c>
    </row>
    <row r="118" spans="2:5" ht="17.25" hidden="1">
      <c r="B118" s="61" t="s">
        <v>112</v>
      </c>
      <c r="C118" s="61"/>
      <c r="D118" s="52">
        <v>0</v>
      </c>
      <c r="E118" s="53">
        <v>0</v>
      </c>
    </row>
    <row r="119" spans="2:5" ht="17.25" hidden="1">
      <c r="B119" s="61" t="s">
        <v>113</v>
      </c>
      <c r="C119" s="61"/>
      <c r="D119" s="52">
        <v>0</v>
      </c>
      <c r="E119" s="53">
        <v>0</v>
      </c>
    </row>
    <row r="120" spans="2:5" ht="17.25" hidden="1">
      <c r="B120" s="61" t="s">
        <v>114</v>
      </c>
      <c r="C120" s="61"/>
      <c r="D120" s="52">
        <v>0</v>
      </c>
      <c r="E120" s="53">
        <v>0</v>
      </c>
    </row>
    <row r="121" spans="2:5" ht="18" hidden="1" thickBot="1">
      <c r="B121" s="65" t="s">
        <v>115</v>
      </c>
      <c r="C121" s="65"/>
      <c r="D121" s="55">
        <v>0</v>
      </c>
      <c r="E121" s="56">
        <v>0</v>
      </c>
    </row>
    <row r="122" spans="2:5" ht="17.25" hidden="1">
      <c r="B122" s="61" t="s">
        <v>80</v>
      </c>
      <c r="C122" s="61"/>
      <c r="D122" s="52">
        <v>0</v>
      </c>
      <c r="E122" s="53">
        <v>0</v>
      </c>
    </row>
    <row r="123" spans="2:5" ht="17.25" hidden="1">
      <c r="B123" s="61"/>
      <c r="C123" s="61"/>
      <c r="D123" s="288"/>
      <c r="E123" s="298"/>
    </row>
    <row r="124" spans="2:5" ht="17.25" hidden="1">
      <c r="B124" s="69" t="s">
        <v>116</v>
      </c>
      <c r="C124" s="69"/>
      <c r="D124" s="287" t="s">
        <v>109</v>
      </c>
      <c r="E124" s="71">
        <v>0</v>
      </c>
    </row>
    <row r="125" spans="2:5" ht="17.25" hidden="1">
      <c r="B125" s="61" t="s">
        <v>110</v>
      </c>
      <c r="C125" s="61"/>
      <c r="D125" s="52">
        <v>0</v>
      </c>
      <c r="E125" s="53">
        <v>0</v>
      </c>
    </row>
    <row r="126" spans="2:5" ht="17.25" hidden="1">
      <c r="B126" s="61" t="s">
        <v>111</v>
      </c>
      <c r="C126" s="61"/>
      <c r="D126" s="52">
        <v>0</v>
      </c>
      <c r="E126" s="53">
        <v>0</v>
      </c>
    </row>
    <row r="127" spans="2:5" ht="17.25" hidden="1">
      <c r="B127" s="61" t="s">
        <v>111</v>
      </c>
      <c r="C127" s="61"/>
      <c r="D127" s="52">
        <v>0</v>
      </c>
      <c r="E127" s="53">
        <v>0</v>
      </c>
    </row>
    <row r="128" spans="2:5" ht="17.25" hidden="1">
      <c r="B128" s="61" t="s">
        <v>111</v>
      </c>
      <c r="C128" s="61"/>
      <c r="D128" s="52">
        <v>0</v>
      </c>
      <c r="E128" s="53">
        <v>0</v>
      </c>
    </row>
    <row r="129" spans="2:5" ht="17.25" hidden="1">
      <c r="B129" s="61" t="s">
        <v>112</v>
      </c>
      <c r="C129" s="61"/>
      <c r="D129" s="52">
        <v>0</v>
      </c>
      <c r="E129" s="53">
        <v>0</v>
      </c>
    </row>
    <row r="130" spans="2:5" ht="17.25" hidden="1">
      <c r="B130" s="61" t="s">
        <v>113</v>
      </c>
      <c r="C130" s="61"/>
      <c r="D130" s="52">
        <v>0</v>
      </c>
      <c r="E130" s="53">
        <v>0</v>
      </c>
    </row>
    <row r="131" spans="2:5" ht="17.25" hidden="1">
      <c r="B131" s="61" t="s">
        <v>114</v>
      </c>
      <c r="C131" s="61"/>
      <c r="D131" s="52">
        <v>0</v>
      </c>
      <c r="E131" s="53">
        <v>0</v>
      </c>
    </row>
    <row r="132" spans="2:5" ht="18" hidden="1" thickBot="1">
      <c r="B132" s="65" t="s">
        <v>115</v>
      </c>
      <c r="C132" s="65"/>
      <c r="D132" s="55">
        <v>0</v>
      </c>
      <c r="E132" s="56">
        <v>0</v>
      </c>
    </row>
    <row r="133" spans="2:5" ht="17.25" hidden="1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4840295046</v>
      </c>
    </row>
    <row r="136" spans="2:5" ht="17.25">
      <c r="B136" s="61" t="s">
        <v>110</v>
      </c>
      <c r="C136" s="61"/>
      <c r="D136" s="52">
        <v>25</v>
      </c>
      <c r="E136" s="53">
        <v>121007376</v>
      </c>
    </row>
    <row r="137" spans="2:5" ht="17.25">
      <c r="B137" s="61" t="s">
        <v>111</v>
      </c>
      <c r="C137" s="61"/>
      <c r="D137" s="52">
        <v>0.5</v>
      </c>
      <c r="E137" s="53">
        <v>2420148</v>
      </c>
    </row>
    <row r="138" spans="2:5" ht="17.25">
      <c r="B138" s="61" t="s">
        <v>111</v>
      </c>
      <c r="C138" s="61"/>
      <c r="D138" s="52">
        <v>0</v>
      </c>
      <c r="E138" s="53">
        <v>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1</v>
      </c>
      <c r="E142" s="53">
        <v>4840295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128267819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29041770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4840295046</v>
      </c>
    </row>
    <row r="151" spans="2:5" ht="17.25">
      <c r="B151" s="61" t="s">
        <v>119</v>
      </c>
      <c r="C151" s="61"/>
      <c r="D151" s="52">
        <v>3.2189999999999999</v>
      </c>
      <c r="E151" s="53">
        <v>15580910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3.2189999999999999</v>
      </c>
      <c r="E158" s="60">
        <v>15580910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445</v>
      </c>
      <c r="C163" s="74"/>
      <c r="D163" s="284"/>
      <c r="E163" s="295"/>
    </row>
    <row r="164" spans="2:5" ht="17.25">
      <c r="B164" s="75">
        <v>150</v>
      </c>
      <c r="C164" s="76"/>
      <c r="D164" s="287" t="s">
        <v>109</v>
      </c>
      <c r="E164" s="71">
        <v>352656217</v>
      </c>
    </row>
    <row r="165" spans="2:5" ht="17.25">
      <c r="B165" s="61" t="s">
        <v>124</v>
      </c>
      <c r="C165" s="61"/>
      <c r="D165" s="52">
        <v>8</v>
      </c>
      <c r="E165" s="53">
        <v>2821250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2821250</v>
      </c>
    </row>
    <row r="168" spans="2:5" ht="17.25">
      <c r="B168" s="61"/>
      <c r="C168" s="61"/>
      <c r="D168" s="284"/>
      <c r="E168" s="295"/>
    </row>
    <row r="169" spans="2:5" ht="17.25">
      <c r="B169" s="74" t="s">
        <v>671</v>
      </c>
      <c r="C169" s="74"/>
      <c r="D169" s="284"/>
      <c r="E169" s="295"/>
    </row>
    <row r="170" spans="2:5" ht="17.25">
      <c r="B170" s="75">
        <v>147</v>
      </c>
      <c r="C170" s="76"/>
      <c r="D170" s="287" t="s">
        <v>109</v>
      </c>
      <c r="E170" s="71">
        <v>11657761</v>
      </c>
    </row>
    <row r="171" spans="2:5" ht="17.25">
      <c r="B171" s="61" t="s">
        <v>124</v>
      </c>
      <c r="C171" s="61"/>
      <c r="D171" s="52">
        <v>8</v>
      </c>
      <c r="E171" s="53">
        <v>93262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93262</v>
      </c>
    </row>
    <row r="174" spans="2:5" ht="17.25">
      <c r="B174" s="61"/>
      <c r="C174" s="61"/>
      <c r="D174" s="284"/>
      <c r="E174" s="295"/>
    </row>
    <row r="175" spans="2:5" ht="17.25" hidden="1">
      <c r="B175" s="74" t="s">
        <v>625</v>
      </c>
      <c r="C175" s="74"/>
      <c r="D175" s="284"/>
      <c r="E175" s="295"/>
    </row>
    <row r="176" spans="2:5" ht="17.25" hidden="1">
      <c r="B176" s="75" t="s">
        <v>626</v>
      </c>
      <c r="C176" s="76"/>
      <c r="D176" s="287" t="s">
        <v>109</v>
      </c>
      <c r="E176" s="71">
        <v>0</v>
      </c>
    </row>
    <row r="177" spans="2:5" ht="17.25" hidden="1">
      <c r="B177" s="61" t="s">
        <v>124</v>
      </c>
      <c r="C177" s="61"/>
      <c r="D177" s="52">
        <v>0</v>
      </c>
      <c r="E177" s="53">
        <v>0</v>
      </c>
    </row>
    <row r="178" spans="2:5" ht="18" hidden="1" thickBot="1">
      <c r="B178" s="65" t="s">
        <v>115</v>
      </c>
      <c r="C178" s="65"/>
      <c r="D178" s="55">
        <v>0</v>
      </c>
      <c r="E178" s="56">
        <v>0</v>
      </c>
    </row>
    <row r="179" spans="2:5" ht="17.25" hidden="1">
      <c r="B179" s="61" t="s">
        <v>80</v>
      </c>
      <c r="C179" s="61"/>
      <c r="D179" s="52">
        <v>0</v>
      </c>
      <c r="E179" s="53">
        <v>0</v>
      </c>
    </row>
    <row r="180" spans="2:5" ht="17.25" hidden="1">
      <c r="B180" s="61"/>
      <c r="C180" s="61"/>
      <c r="D180" s="284"/>
      <c r="E180" s="295"/>
    </row>
    <row r="181" spans="2:5" ht="17.25" hidden="1">
      <c r="B181" s="74" t="s">
        <v>625</v>
      </c>
      <c r="C181" s="74"/>
      <c r="D181" s="284"/>
      <c r="E181" s="295"/>
    </row>
    <row r="182" spans="2:5" ht="17.25" hidden="1">
      <c r="B182" s="75" t="s">
        <v>626</v>
      </c>
      <c r="C182" s="76"/>
      <c r="D182" s="287" t="s">
        <v>109</v>
      </c>
      <c r="E182" s="71">
        <v>0</v>
      </c>
    </row>
    <row r="183" spans="2:5" ht="17.25" hidden="1">
      <c r="B183" s="61" t="s">
        <v>124</v>
      </c>
      <c r="C183" s="61"/>
      <c r="D183" s="52">
        <v>0</v>
      </c>
      <c r="E183" s="53">
        <v>0</v>
      </c>
    </row>
    <row r="184" spans="2:5" ht="18" hidden="1" thickBot="1">
      <c r="B184" s="65" t="s">
        <v>115</v>
      </c>
      <c r="C184" s="65"/>
      <c r="D184" s="55">
        <v>0</v>
      </c>
      <c r="E184" s="56">
        <v>0</v>
      </c>
    </row>
    <row r="185" spans="2:5" ht="17.25" hidden="1">
      <c r="B185" s="61" t="s">
        <v>80</v>
      </c>
      <c r="C185" s="61"/>
      <c r="D185" s="52">
        <v>0</v>
      </c>
      <c r="E185" s="53">
        <v>0</v>
      </c>
    </row>
    <row r="186" spans="2:5" ht="17.25" hidden="1">
      <c r="B186" s="61"/>
      <c r="C186" s="61"/>
      <c r="D186" s="284"/>
      <c r="E186" s="295"/>
    </row>
    <row r="187" spans="2:5" ht="17.25" hidden="1">
      <c r="B187" s="74" t="s">
        <v>625</v>
      </c>
      <c r="C187" s="74"/>
      <c r="D187" s="284"/>
      <c r="E187" s="295"/>
    </row>
    <row r="188" spans="2:5" ht="17.25" hidden="1">
      <c r="B188" s="75" t="s">
        <v>626</v>
      </c>
      <c r="C188" s="76"/>
      <c r="D188" s="287" t="s">
        <v>109</v>
      </c>
      <c r="E188" s="71">
        <v>0</v>
      </c>
    </row>
    <row r="189" spans="2:5" ht="17.25" hidden="1">
      <c r="B189" s="61" t="s">
        <v>124</v>
      </c>
      <c r="C189" s="61"/>
      <c r="D189" s="52">
        <v>0</v>
      </c>
      <c r="E189" s="53">
        <v>0</v>
      </c>
    </row>
    <row r="190" spans="2:5" ht="18" hidden="1" thickBot="1">
      <c r="B190" s="65" t="s">
        <v>115</v>
      </c>
      <c r="C190" s="65"/>
      <c r="D190" s="55">
        <v>0</v>
      </c>
      <c r="E190" s="56">
        <v>0</v>
      </c>
    </row>
    <row r="191" spans="2:5" ht="17.25" hidden="1">
      <c r="B191" s="61" t="s">
        <v>80</v>
      </c>
      <c r="C191" s="61"/>
      <c r="D191" s="52">
        <v>0</v>
      </c>
      <c r="E191" s="53">
        <v>0</v>
      </c>
    </row>
    <row r="192" spans="2:5" ht="17.25" hidden="1">
      <c r="B192" s="61"/>
      <c r="C192" s="61"/>
      <c r="D192" s="284"/>
      <c r="E192" s="295"/>
    </row>
    <row r="193" spans="2:5" ht="17.25" hidden="1">
      <c r="B193" s="74" t="s">
        <v>625</v>
      </c>
      <c r="C193" s="74"/>
      <c r="D193" s="284"/>
      <c r="E193" s="295"/>
    </row>
    <row r="194" spans="2:5" ht="17.25" hidden="1">
      <c r="B194" s="75" t="s">
        <v>626</v>
      </c>
      <c r="C194" s="76"/>
      <c r="D194" s="287" t="s">
        <v>109</v>
      </c>
      <c r="E194" s="71">
        <v>0</v>
      </c>
    </row>
    <row r="195" spans="2:5" ht="17.25" hidden="1">
      <c r="B195" s="61" t="s">
        <v>124</v>
      </c>
      <c r="C195" s="61"/>
      <c r="D195" s="52">
        <v>0</v>
      </c>
      <c r="E195" s="53">
        <v>0</v>
      </c>
    </row>
    <row r="196" spans="2:5" ht="18" hidden="1" thickBot="1">
      <c r="B196" s="65" t="s">
        <v>115</v>
      </c>
      <c r="C196" s="65"/>
      <c r="D196" s="55">
        <v>0</v>
      </c>
      <c r="E196" s="56">
        <v>0</v>
      </c>
    </row>
    <row r="197" spans="2:5" ht="17.25" hidden="1">
      <c r="B197" s="61" t="s">
        <v>80</v>
      </c>
      <c r="C197" s="61"/>
      <c r="D197" s="52">
        <v>0</v>
      </c>
      <c r="E197" s="53">
        <v>0</v>
      </c>
    </row>
    <row r="198" spans="2:5" ht="17.25" hidden="1">
      <c r="B198" s="61"/>
      <c r="C198" s="61"/>
      <c r="D198" s="288"/>
      <c r="E198" s="298"/>
    </row>
    <row r="199" spans="2:5" ht="17.25" hidden="1">
      <c r="B199" s="74" t="s">
        <v>625</v>
      </c>
      <c r="C199" s="74"/>
      <c r="D199" s="284"/>
      <c r="E199" s="295"/>
    </row>
    <row r="200" spans="2:5" ht="17.25" hidden="1">
      <c r="B200" s="75" t="s">
        <v>626</v>
      </c>
      <c r="C200" s="76"/>
      <c r="D200" s="287" t="s">
        <v>109</v>
      </c>
      <c r="E200" s="71">
        <v>0</v>
      </c>
    </row>
    <row r="201" spans="2:5" ht="17.25" hidden="1">
      <c r="B201" s="61" t="s">
        <v>124</v>
      </c>
      <c r="C201" s="61"/>
      <c r="D201" s="52">
        <v>0</v>
      </c>
      <c r="E201" s="53">
        <v>0</v>
      </c>
    </row>
    <row r="202" spans="2:5" ht="18" hidden="1" thickBot="1">
      <c r="B202" s="65" t="s">
        <v>115</v>
      </c>
      <c r="C202" s="65"/>
      <c r="D202" s="55">
        <v>0</v>
      </c>
      <c r="E202" s="56">
        <v>0</v>
      </c>
    </row>
    <row r="203" spans="2:5" ht="17.25" hidden="1">
      <c r="B203" s="61" t="s">
        <v>80</v>
      </c>
      <c r="C203" s="61"/>
      <c r="D203" s="52">
        <v>0</v>
      </c>
      <c r="E203" s="53">
        <v>0</v>
      </c>
    </row>
    <row r="204" spans="2:5" ht="17.25" hidden="1">
      <c r="B204" s="61"/>
      <c r="C204" s="61"/>
      <c r="D204" s="288"/>
      <c r="E204" s="298"/>
    </row>
    <row r="205" spans="2:5" ht="17.25" hidden="1">
      <c r="B205" s="74" t="s">
        <v>625</v>
      </c>
      <c r="C205" s="74"/>
      <c r="D205" s="284"/>
      <c r="E205" s="295"/>
    </row>
    <row r="206" spans="2:5" ht="17.25" hidden="1">
      <c r="B206" s="75" t="s">
        <v>626</v>
      </c>
      <c r="C206" s="76"/>
      <c r="D206" s="287" t="s">
        <v>109</v>
      </c>
      <c r="E206" s="71">
        <v>0</v>
      </c>
    </row>
    <row r="207" spans="2:5" ht="17.25" hidden="1">
      <c r="B207" s="61" t="s">
        <v>124</v>
      </c>
      <c r="C207" s="61"/>
      <c r="D207" s="52">
        <v>0</v>
      </c>
      <c r="E207" s="53">
        <v>0</v>
      </c>
    </row>
    <row r="208" spans="2:5" ht="18" hidden="1" thickBot="1">
      <c r="B208" s="65" t="s">
        <v>115</v>
      </c>
      <c r="C208" s="65"/>
      <c r="D208" s="55">
        <v>0</v>
      </c>
      <c r="E208" s="56">
        <v>0</v>
      </c>
    </row>
    <row r="209" spans="2:6" ht="17.25" hidden="1">
      <c r="B209" s="61" t="s">
        <v>80</v>
      </c>
      <c r="C209" s="61"/>
      <c r="D209" s="52">
        <v>0</v>
      </c>
      <c r="E209" s="53">
        <v>0</v>
      </c>
    </row>
    <row r="210" spans="2:6" ht="17.25" hidden="1">
      <c r="B210" s="43"/>
      <c r="C210" s="43"/>
      <c r="D210" s="284"/>
      <c r="E210" s="295"/>
    </row>
    <row r="211" spans="2:6" ht="17.25" hidden="1">
      <c r="B211" s="74" t="s">
        <v>625</v>
      </c>
      <c r="C211" s="74"/>
      <c r="D211" s="284"/>
      <c r="E211" s="295"/>
    </row>
    <row r="212" spans="2:6" ht="17.25" hidden="1">
      <c r="B212" s="75" t="s">
        <v>626</v>
      </c>
      <c r="C212" s="76"/>
      <c r="D212" s="287" t="s">
        <v>109</v>
      </c>
      <c r="E212" s="71">
        <v>0</v>
      </c>
    </row>
    <row r="213" spans="2:6" ht="17.25" hidden="1">
      <c r="B213" s="61" t="s">
        <v>124</v>
      </c>
      <c r="C213" s="61"/>
      <c r="D213" s="52">
        <v>0</v>
      </c>
      <c r="E213" s="53">
        <v>0</v>
      </c>
    </row>
    <row r="214" spans="2:6" ht="18" hidden="1" thickBot="1">
      <c r="B214" s="65" t="s">
        <v>115</v>
      </c>
      <c r="C214" s="65"/>
      <c r="D214" s="55">
        <v>0</v>
      </c>
      <c r="E214" s="56">
        <v>0</v>
      </c>
    </row>
    <row r="215" spans="2:6" ht="17.25" hidden="1">
      <c r="B215" s="61" t="s">
        <v>80</v>
      </c>
      <c r="C215" s="61"/>
      <c r="D215" s="52">
        <v>0</v>
      </c>
      <c r="E215" s="53">
        <v>0</v>
      </c>
    </row>
    <row r="216" spans="2:6" ht="17.25" hidden="1">
      <c r="B216" s="61"/>
      <c r="C216" s="61"/>
      <c r="D216" s="288"/>
      <c r="E216" s="298"/>
    </row>
    <row r="217" spans="2:6" ht="17.25" hidden="1">
      <c r="B217" s="74" t="s">
        <v>625</v>
      </c>
      <c r="C217" s="74"/>
      <c r="D217" s="284"/>
      <c r="E217" s="295"/>
    </row>
    <row r="218" spans="2:6" ht="17.25" hidden="1">
      <c r="B218" s="75" t="s">
        <v>626</v>
      </c>
      <c r="C218" s="76"/>
      <c r="D218" s="287" t="s">
        <v>109</v>
      </c>
      <c r="E218" s="71">
        <v>0</v>
      </c>
    </row>
    <row r="219" spans="2:6" ht="17.25" hidden="1">
      <c r="B219" s="61" t="s">
        <v>124</v>
      </c>
      <c r="C219" s="61"/>
      <c r="D219" s="52">
        <v>0</v>
      </c>
      <c r="E219" s="53">
        <v>0</v>
      </c>
    </row>
    <row r="220" spans="2:6" ht="18" hidden="1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 hidden="1">
      <c r="B221" s="61" t="s">
        <v>80</v>
      </c>
      <c r="C221" s="61"/>
      <c r="D221" s="52">
        <v>0</v>
      </c>
      <c r="E221" s="53">
        <v>0</v>
      </c>
    </row>
    <row r="222" spans="2:6" ht="17.25" hidden="1">
      <c r="B222" s="61"/>
      <c r="C222" s="61"/>
      <c r="D222" s="52"/>
      <c r="E222" s="53"/>
    </row>
    <row r="223" spans="2:6" ht="17.25" hidden="1">
      <c r="B223" s="74" t="s">
        <v>625</v>
      </c>
      <c r="C223" s="74"/>
      <c r="D223" s="284"/>
      <c r="E223" s="295"/>
    </row>
    <row r="224" spans="2:6" ht="17.25" hidden="1">
      <c r="B224" s="75" t="s">
        <v>626</v>
      </c>
      <c r="C224" s="76"/>
      <c r="D224" s="287" t="s">
        <v>109</v>
      </c>
      <c r="E224" s="71">
        <v>0</v>
      </c>
    </row>
    <row r="225" spans="2:5" ht="17.25" hidden="1">
      <c r="B225" s="61" t="s">
        <v>124</v>
      </c>
      <c r="C225" s="61"/>
      <c r="D225" s="52">
        <v>0</v>
      </c>
      <c r="E225" s="53">
        <v>0</v>
      </c>
    </row>
    <row r="226" spans="2:5" ht="18" hidden="1" thickBot="1">
      <c r="B226" s="65" t="s">
        <v>115</v>
      </c>
      <c r="C226" s="65"/>
      <c r="D226" s="55">
        <v>0</v>
      </c>
      <c r="E226" s="56">
        <v>0</v>
      </c>
    </row>
    <row r="227" spans="2:5" ht="17.25" hidden="1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288"/>
      <c r="E228" s="47"/>
    </row>
    <row r="229" spans="2:5" ht="17.25">
      <c r="B229" s="62" t="s">
        <v>203</v>
      </c>
      <c r="C229" s="63"/>
      <c r="D229" s="94"/>
      <c r="E229" s="71">
        <v>364313978</v>
      </c>
    </row>
    <row r="230" spans="2:5" ht="17.25">
      <c r="B230" s="61" t="s">
        <v>124</v>
      </c>
      <c r="C230" s="61"/>
      <c r="D230" s="288"/>
      <c r="E230" s="53">
        <v>2914512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2914512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423</v>
      </c>
      <c r="C238" s="53">
        <v>4840295046</v>
      </c>
      <c r="D238" s="52">
        <v>3</v>
      </c>
      <c r="E238" s="53">
        <v>14520885</v>
      </c>
    </row>
    <row r="239" spans="2:5" ht="17.25">
      <c r="B239" s="47" t="s">
        <v>424</v>
      </c>
      <c r="C239" s="53">
        <v>4840295046</v>
      </c>
      <c r="D239" s="52">
        <v>0.77</v>
      </c>
      <c r="E239" s="53">
        <v>3727027</v>
      </c>
    </row>
    <row r="240" spans="2:5" ht="17.25">
      <c r="B240" s="47" t="s">
        <v>672</v>
      </c>
      <c r="C240" s="53">
        <v>4840295046</v>
      </c>
      <c r="D240" s="52">
        <v>0.39600000000000002</v>
      </c>
      <c r="E240" s="53">
        <v>1916757</v>
      </c>
    </row>
    <row r="241" spans="2:5" ht="17.25">
      <c r="B241" s="47" t="s">
        <v>673</v>
      </c>
      <c r="C241" s="53">
        <v>4365262</v>
      </c>
      <c r="D241" s="52">
        <v>8</v>
      </c>
      <c r="E241" s="53">
        <v>34922</v>
      </c>
    </row>
    <row r="242" spans="2:5" ht="17.25">
      <c r="B242" s="47" t="s">
        <v>425</v>
      </c>
      <c r="C242" s="53">
        <v>716724</v>
      </c>
      <c r="D242" s="52">
        <v>8</v>
      </c>
      <c r="E242" s="53">
        <v>5734</v>
      </c>
    </row>
    <row r="243" spans="2:5" ht="17.25">
      <c r="B243" s="47" t="s">
        <v>426</v>
      </c>
      <c r="C243" s="53">
        <v>716724</v>
      </c>
      <c r="D243" s="52">
        <v>8.9</v>
      </c>
      <c r="E243" s="53">
        <v>6379</v>
      </c>
    </row>
    <row r="244" spans="2:5" ht="17.25">
      <c r="B244" s="47" t="s">
        <v>427</v>
      </c>
      <c r="C244" s="53">
        <v>15736471</v>
      </c>
      <c r="D244" s="52">
        <v>8</v>
      </c>
      <c r="E244" s="53">
        <v>125892</v>
      </c>
    </row>
    <row r="245" spans="2:5" ht="17.25">
      <c r="B245" s="47">
        <v>0</v>
      </c>
      <c r="C245" s="53">
        <v>0</v>
      </c>
      <c r="D245" s="52">
        <v>0</v>
      </c>
      <c r="E245" s="53">
        <v>0</v>
      </c>
    </row>
    <row r="246" spans="2:5" ht="17.25">
      <c r="B246" s="47">
        <v>0</v>
      </c>
      <c r="C246" s="53">
        <v>0</v>
      </c>
      <c r="D246" s="52">
        <v>0</v>
      </c>
      <c r="E246" s="53">
        <v>0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20337596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58083541</v>
      </c>
    </row>
    <row r="276" spans="2:5" ht="17.25">
      <c r="B276" s="61" t="s">
        <v>130</v>
      </c>
      <c r="C276" s="61"/>
      <c r="D276" s="288"/>
      <c r="E276" s="53">
        <v>53001231</v>
      </c>
    </row>
    <row r="277" spans="2:5" ht="17.25">
      <c r="B277" s="61" t="s">
        <v>78</v>
      </c>
      <c r="C277" s="61"/>
      <c r="D277" s="288"/>
      <c r="E277" s="53">
        <v>29041770</v>
      </c>
    </row>
    <row r="278" spans="2:5" ht="17.25">
      <c r="B278" s="61" t="s">
        <v>131</v>
      </c>
      <c r="C278" s="61"/>
      <c r="D278" s="288"/>
      <c r="E278" s="53">
        <v>128267819</v>
      </c>
    </row>
    <row r="279" spans="2:5" ht="17.25">
      <c r="B279" s="61" t="s">
        <v>132</v>
      </c>
      <c r="C279" s="61"/>
      <c r="D279" s="288"/>
      <c r="E279" s="53">
        <v>15580910</v>
      </c>
    </row>
    <row r="280" spans="2:5" ht="17.25">
      <c r="B280" s="61" t="s">
        <v>133</v>
      </c>
      <c r="C280" s="61"/>
      <c r="D280" s="288"/>
      <c r="E280" s="53">
        <v>2914512</v>
      </c>
    </row>
    <row r="281" spans="2:5" ht="18" thickBot="1">
      <c r="B281" s="65" t="s">
        <v>134</v>
      </c>
      <c r="C281" s="65"/>
      <c r="D281" s="291"/>
      <c r="E281" s="56">
        <v>20337596</v>
      </c>
    </row>
    <row r="282" spans="2:5" ht="18" thickBot="1">
      <c r="B282" s="57" t="s">
        <v>135</v>
      </c>
      <c r="C282" s="58"/>
      <c r="D282" s="289"/>
      <c r="E282" s="60">
        <v>307227379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8">
    <tabColor theme="4" tint="0.39997558519241921"/>
  </sheetPr>
  <dimension ref="B1:F282"/>
  <sheetViews>
    <sheetView workbookViewId="0">
      <selection sqref="A1:F1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18.8554687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143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710601836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8527222</v>
      </c>
    </row>
    <row r="9" spans="2:5" ht="18" thickBot="1">
      <c r="B9" s="57" t="s">
        <v>89</v>
      </c>
      <c r="C9" s="58"/>
      <c r="D9" s="59">
        <v>12</v>
      </c>
      <c r="E9" s="60">
        <v>8527222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64"/>
      <c r="E12" s="63"/>
    </row>
    <row r="13" spans="2:5" ht="17.25">
      <c r="B13" s="61" t="s">
        <v>91</v>
      </c>
      <c r="C13" s="61"/>
      <c r="D13" s="52">
        <v>0</v>
      </c>
      <c r="E13" s="52">
        <v>0</v>
      </c>
    </row>
    <row r="14" spans="2:5" ht="17.25">
      <c r="B14" s="61" t="s">
        <v>92</v>
      </c>
      <c r="C14" s="61"/>
      <c r="D14" s="52">
        <v>0</v>
      </c>
      <c r="E14" s="52">
        <v>0</v>
      </c>
    </row>
    <row r="15" spans="2:5" ht="17.25">
      <c r="B15" s="61" t="s">
        <v>93</v>
      </c>
      <c r="C15" s="61"/>
      <c r="D15" s="52">
        <v>0</v>
      </c>
      <c r="E15" s="52">
        <v>0</v>
      </c>
    </row>
    <row r="16" spans="2:5" ht="17.25">
      <c r="B16" s="61" t="s">
        <v>94</v>
      </c>
      <c r="C16" s="61"/>
      <c r="D16" s="52">
        <v>0</v>
      </c>
      <c r="E16" s="52">
        <v>0</v>
      </c>
    </row>
    <row r="17" spans="2:5" ht="17.25">
      <c r="B17" s="61" t="s">
        <v>95</v>
      </c>
      <c r="C17" s="61"/>
      <c r="D17" s="52">
        <v>0</v>
      </c>
      <c r="E17" s="52">
        <v>0</v>
      </c>
    </row>
    <row r="18" spans="2:5" ht="17.25">
      <c r="B18" s="61" t="s">
        <v>96</v>
      </c>
      <c r="C18" s="61"/>
      <c r="D18" s="52">
        <v>0</v>
      </c>
      <c r="E18" s="52">
        <v>0</v>
      </c>
    </row>
    <row r="19" spans="2:5" ht="17.25">
      <c r="B19" s="61" t="s">
        <v>97</v>
      </c>
      <c r="C19" s="61"/>
      <c r="D19" s="52">
        <v>0</v>
      </c>
      <c r="E19" s="52">
        <v>0</v>
      </c>
    </row>
    <row r="20" spans="2:5" ht="17.25">
      <c r="B20" s="61" t="s">
        <v>98</v>
      </c>
      <c r="C20" s="61"/>
      <c r="D20" s="52">
        <v>0</v>
      </c>
      <c r="E20" s="52">
        <v>0</v>
      </c>
    </row>
    <row r="21" spans="2:5" ht="17.25">
      <c r="B21" s="61" t="s">
        <v>99</v>
      </c>
      <c r="C21" s="61"/>
      <c r="D21" s="52">
        <v>0</v>
      </c>
      <c r="E21" s="52">
        <v>0</v>
      </c>
    </row>
    <row r="22" spans="2:5" ht="17.25">
      <c r="B22" s="61" t="s">
        <v>100</v>
      </c>
      <c r="C22" s="61"/>
      <c r="D22" s="52">
        <v>0</v>
      </c>
      <c r="E22" s="52">
        <v>0</v>
      </c>
    </row>
    <row r="23" spans="2:5" ht="17.25">
      <c r="B23" s="61" t="s">
        <v>101</v>
      </c>
      <c r="C23" s="61"/>
      <c r="D23" s="52">
        <v>0</v>
      </c>
      <c r="E23" s="52">
        <v>0</v>
      </c>
    </row>
    <row r="24" spans="2:5" ht="17.25">
      <c r="B24" s="61" t="s">
        <v>102</v>
      </c>
      <c r="C24" s="61"/>
      <c r="D24" s="52">
        <v>0</v>
      </c>
      <c r="E24" s="52">
        <v>0</v>
      </c>
    </row>
    <row r="25" spans="2:5" ht="17.25">
      <c r="B25" s="61" t="s">
        <v>103</v>
      </c>
      <c r="C25" s="61"/>
      <c r="D25" s="52">
        <v>12</v>
      </c>
      <c r="E25" s="53">
        <v>8527222</v>
      </c>
    </row>
    <row r="26" spans="2:5" ht="18" thickBot="1">
      <c r="B26" s="65" t="s">
        <v>104</v>
      </c>
      <c r="C26" s="66">
        <v>0</v>
      </c>
      <c r="D26" s="55">
        <v>0</v>
      </c>
      <c r="E26" s="55">
        <v>0</v>
      </c>
    </row>
    <row r="27" spans="2:5" ht="17.25">
      <c r="B27" s="61" t="s">
        <v>105</v>
      </c>
      <c r="C27" s="61"/>
      <c r="D27" s="52">
        <v>12</v>
      </c>
      <c r="E27" s="53">
        <v>8527222</v>
      </c>
    </row>
    <row r="28" spans="2:5" ht="18" thickBot="1">
      <c r="B28" s="65"/>
      <c r="C28" s="65"/>
      <c r="D28" s="357"/>
      <c r="E28" s="358"/>
    </row>
    <row r="29" spans="2:5" ht="17.25">
      <c r="B29" s="61" t="s">
        <v>106</v>
      </c>
      <c r="C29" s="61"/>
      <c r="D29" s="53">
        <v>0</v>
      </c>
      <c r="E29" s="53">
        <v>0</v>
      </c>
    </row>
    <row r="30" spans="2:5" ht="18" thickBot="1">
      <c r="B30" s="61"/>
      <c r="C30" s="61"/>
      <c r="D30" s="44"/>
      <c r="E30" s="45"/>
    </row>
    <row r="31" spans="2:5" ht="18" thickBot="1">
      <c r="B31" s="57" t="s">
        <v>107</v>
      </c>
      <c r="C31" s="58"/>
      <c r="D31" s="59">
        <v>12</v>
      </c>
      <c r="E31" s="60">
        <v>8527222</v>
      </c>
    </row>
    <row r="32" spans="2:5" ht="17.25">
      <c r="B32" s="67"/>
      <c r="C32" s="67"/>
      <c r="D32" s="359"/>
      <c r="E32" s="360"/>
    </row>
    <row r="33" spans="2:6" ht="17.25">
      <c r="B33" s="67"/>
      <c r="C33" s="67"/>
      <c r="D33" s="359"/>
      <c r="E33" s="360"/>
    </row>
    <row r="34" spans="2:6" ht="17.25">
      <c r="D34" s="44"/>
      <c r="E34" s="45"/>
    </row>
    <row r="35" spans="2:6" ht="17.25">
      <c r="B35" s="68" t="s">
        <v>108</v>
      </c>
      <c r="C35" s="68"/>
      <c r="D35" s="68"/>
      <c r="E35" s="68"/>
      <c r="F35" s="68"/>
    </row>
    <row r="36" spans="2:6" ht="17.25">
      <c r="B36" s="69" t="s">
        <v>750</v>
      </c>
      <c r="C36" s="69"/>
      <c r="D36" s="70" t="s">
        <v>109</v>
      </c>
      <c r="E36" s="71">
        <v>480121906</v>
      </c>
    </row>
    <row r="37" spans="2:6" ht="17.25">
      <c r="B37" s="61" t="s">
        <v>110</v>
      </c>
      <c r="C37" s="61"/>
      <c r="D37" s="52">
        <v>25</v>
      </c>
      <c r="E37" s="53">
        <v>12003048</v>
      </c>
    </row>
    <row r="38" spans="2:6" ht="17.25">
      <c r="B38" s="61" t="s">
        <v>111</v>
      </c>
      <c r="C38" s="61"/>
      <c r="D38" s="52">
        <v>0.5</v>
      </c>
      <c r="E38" s="53">
        <v>240061</v>
      </c>
    </row>
    <row r="39" spans="2:6" ht="17.25">
      <c r="B39" s="61" t="s">
        <v>111</v>
      </c>
      <c r="C39" s="61"/>
      <c r="D39" s="52">
        <v>0.5</v>
      </c>
      <c r="E39" s="53">
        <v>240061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1.5</v>
      </c>
      <c r="E41" s="53">
        <v>720183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480122</v>
      </c>
    </row>
    <row r="44" spans="2:6" ht="18" thickBot="1">
      <c r="B44" s="65" t="s">
        <v>115</v>
      </c>
      <c r="C44" s="65"/>
      <c r="D44" s="55">
        <v>3.7</v>
      </c>
      <c r="E44" s="56">
        <v>1776451</v>
      </c>
    </row>
    <row r="45" spans="2:6" ht="17.25">
      <c r="B45" s="61" t="s">
        <v>80</v>
      </c>
      <c r="C45" s="61"/>
      <c r="D45" s="52">
        <v>32.200000000000003</v>
      </c>
      <c r="E45" s="53">
        <v>15459926</v>
      </c>
    </row>
    <row r="46" spans="2:6" ht="17.25">
      <c r="B46" s="61"/>
      <c r="C46" s="61"/>
      <c r="D46" s="44"/>
      <c r="E46" s="45"/>
    </row>
    <row r="47" spans="2:6" ht="17.25">
      <c r="B47" s="69" t="s">
        <v>751</v>
      </c>
      <c r="C47" s="69"/>
      <c r="D47" s="70" t="s">
        <v>109</v>
      </c>
      <c r="E47" s="71">
        <v>230479930</v>
      </c>
    </row>
    <row r="48" spans="2:6" ht="17.25">
      <c r="B48" s="61" t="s">
        <v>110</v>
      </c>
      <c r="C48" s="61"/>
      <c r="D48" s="52">
        <v>25</v>
      </c>
      <c r="E48" s="53">
        <v>5761998</v>
      </c>
    </row>
    <row r="49" spans="2:5" ht="17.25">
      <c r="B49" s="61" t="s">
        <v>111</v>
      </c>
      <c r="C49" s="61"/>
      <c r="D49" s="52">
        <v>0.4</v>
      </c>
      <c r="E49" s="53">
        <v>92192</v>
      </c>
    </row>
    <row r="50" spans="2:5" ht="17.25">
      <c r="B50" s="61" t="s">
        <v>111</v>
      </c>
      <c r="C50" s="61"/>
      <c r="D50" s="52">
        <v>0.1</v>
      </c>
      <c r="E50" s="53">
        <v>23048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230480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26.5</v>
      </c>
      <c r="E56" s="53">
        <v>6107718</v>
      </c>
    </row>
    <row r="57" spans="2:5" ht="17.25">
      <c r="B57" s="61"/>
      <c r="C57" s="61"/>
      <c r="D57" s="61"/>
      <c r="E57" s="61"/>
    </row>
    <row r="58" spans="2:5" ht="17.25" hidden="1">
      <c r="B58" s="69" t="s">
        <v>622</v>
      </c>
      <c r="C58" s="69"/>
      <c r="D58" s="70" t="s">
        <v>109</v>
      </c>
      <c r="E58" s="71">
        <v>0</v>
      </c>
    </row>
    <row r="59" spans="2:5" ht="17.25" hidden="1">
      <c r="B59" s="61" t="s">
        <v>110</v>
      </c>
      <c r="C59" s="61"/>
      <c r="D59" s="52">
        <v>0</v>
      </c>
      <c r="E59" s="53">
        <v>0</v>
      </c>
    </row>
    <row r="60" spans="2:5" ht="17.25" hidden="1">
      <c r="B60" s="61" t="s">
        <v>111</v>
      </c>
      <c r="C60" s="61"/>
      <c r="D60" s="52">
        <v>0</v>
      </c>
      <c r="E60" s="53">
        <v>0</v>
      </c>
    </row>
    <row r="61" spans="2:5" ht="17.25" hidden="1">
      <c r="B61" s="61" t="s">
        <v>111</v>
      </c>
      <c r="C61" s="61"/>
      <c r="D61" s="52">
        <v>0</v>
      </c>
      <c r="E61" s="53">
        <v>0</v>
      </c>
    </row>
    <row r="62" spans="2:5" ht="17.25" hidden="1">
      <c r="B62" s="61" t="s">
        <v>111</v>
      </c>
      <c r="C62" s="61"/>
      <c r="D62" s="52">
        <v>0</v>
      </c>
      <c r="E62" s="53">
        <v>0</v>
      </c>
    </row>
    <row r="63" spans="2:5" ht="17.25" hidden="1">
      <c r="B63" s="61" t="s">
        <v>112</v>
      </c>
      <c r="C63" s="61"/>
      <c r="D63" s="52">
        <v>0</v>
      </c>
      <c r="E63" s="53">
        <v>0</v>
      </c>
    </row>
    <row r="64" spans="2:5" ht="17.25" hidden="1">
      <c r="B64" s="61" t="s">
        <v>113</v>
      </c>
      <c r="C64" s="61"/>
      <c r="D64" s="52">
        <v>0</v>
      </c>
      <c r="E64" s="53">
        <v>0</v>
      </c>
    </row>
    <row r="65" spans="2:5" ht="17.25" hidden="1">
      <c r="B65" s="61" t="s">
        <v>114</v>
      </c>
      <c r="C65" s="61"/>
      <c r="D65" s="52">
        <v>0</v>
      </c>
      <c r="E65" s="53">
        <v>0</v>
      </c>
    </row>
    <row r="66" spans="2:5" ht="18" hidden="1" thickBot="1">
      <c r="B66" s="65" t="s">
        <v>115</v>
      </c>
      <c r="C66" s="65"/>
      <c r="D66" s="55">
        <v>0</v>
      </c>
      <c r="E66" s="56">
        <v>0</v>
      </c>
    </row>
    <row r="67" spans="2:5" ht="17.25" hidden="1">
      <c r="B67" s="61" t="s">
        <v>80</v>
      </c>
      <c r="C67" s="61"/>
      <c r="D67" s="52">
        <v>0</v>
      </c>
      <c r="E67" s="53">
        <v>0</v>
      </c>
    </row>
    <row r="68" spans="2:5" ht="17.25" hidden="1">
      <c r="B68" s="61"/>
      <c r="C68" s="61"/>
      <c r="D68" s="44"/>
      <c r="E68" s="45"/>
    </row>
    <row r="69" spans="2:5" ht="17.25" hidden="1">
      <c r="B69" s="69" t="s">
        <v>622</v>
      </c>
      <c r="C69" s="69"/>
      <c r="D69" s="70" t="s">
        <v>109</v>
      </c>
      <c r="E69" s="71">
        <v>0</v>
      </c>
    </row>
    <row r="70" spans="2:5" ht="17.25" hidden="1">
      <c r="B70" s="61" t="s">
        <v>110</v>
      </c>
      <c r="C70" s="61"/>
      <c r="D70" s="52">
        <v>0</v>
      </c>
      <c r="E70" s="53">
        <v>0</v>
      </c>
    </row>
    <row r="71" spans="2:5" ht="17.25" hidden="1">
      <c r="B71" s="61" t="s">
        <v>111</v>
      </c>
      <c r="C71" s="61"/>
      <c r="D71" s="52">
        <v>0</v>
      </c>
      <c r="E71" s="53">
        <v>0</v>
      </c>
    </row>
    <row r="72" spans="2:5" ht="17.25" hidden="1">
      <c r="B72" s="61" t="s">
        <v>111</v>
      </c>
      <c r="C72" s="61"/>
      <c r="D72" s="52">
        <v>0</v>
      </c>
      <c r="E72" s="53">
        <v>0</v>
      </c>
    </row>
    <row r="73" spans="2:5" ht="17.25" hidden="1">
      <c r="B73" s="61" t="s">
        <v>111</v>
      </c>
      <c r="C73" s="61"/>
      <c r="D73" s="52">
        <v>0</v>
      </c>
      <c r="E73" s="53">
        <v>0</v>
      </c>
    </row>
    <row r="74" spans="2:5" ht="17.25" hidden="1">
      <c r="B74" s="61" t="s">
        <v>112</v>
      </c>
      <c r="C74" s="61"/>
      <c r="D74" s="52">
        <v>0</v>
      </c>
      <c r="E74" s="53">
        <v>0</v>
      </c>
    </row>
    <row r="75" spans="2:5" ht="17.25" hidden="1">
      <c r="B75" s="61" t="s">
        <v>113</v>
      </c>
      <c r="C75" s="61"/>
      <c r="D75" s="52">
        <v>0</v>
      </c>
      <c r="E75" s="53">
        <v>0</v>
      </c>
    </row>
    <row r="76" spans="2:5" ht="17.25" hidden="1">
      <c r="B76" s="61" t="s">
        <v>114</v>
      </c>
      <c r="C76" s="61"/>
      <c r="D76" s="52">
        <v>0</v>
      </c>
      <c r="E76" s="53">
        <v>0</v>
      </c>
    </row>
    <row r="77" spans="2:5" ht="18" hidden="1" thickBot="1">
      <c r="B77" s="65" t="s">
        <v>115</v>
      </c>
      <c r="C77" s="65"/>
      <c r="D77" s="55">
        <v>0</v>
      </c>
      <c r="E77" s="56">
        <v>0</v>
      </c>
    </row>
    <row r="78" spans="2:5" ht="17.25" hidden="1">
      <c r="B78" s="61" t="s">
        <v>80</v>
      </c>
      <c r="C78" s="61"/>
      <c r="D78" s="52">
        <v>0</v>
      </c>
      <c r="E78" s="53">
        <v>0</v>
      </c>
    </row>
    <row r="79" spans="2:5" ht="17.25" hidden="1">
      <c r="B79" s="61"/>
      <c r="C79" s="61"/>
      <c r="D79" s="44"/>
      <c r="E79" s="45"/>
    </row>
    <row r="80" spans="2:5" ht="17.25" hidden="1">
      <c r="B80" s="69" t="s">
        <v>622</v>
      </c>
      <c r="C80" s="69"/>
      <c r="D80" s="70" t="s">
        <v>109</v>
      </c>
      <c r="E80" s="71">
        <v>0</v>
      </c>
    </row>
    <row r="81" spans="2:5" ht="17.25" hidden="1">
      <c r="B81" s="61" t="s">
        <v>110</v>
      </c>
      <c r="C81" s="61"/>
      <c r="D81" s="52">
        <v>0</v>
      </c>
      <c r="E81" s="53">
        <v>0</v>
      </c>
    </row>
    <row r="82" spans="2:5" ht="17.25" hidden="1">
      <c r="B82" s="61" t="s">
        <v>111</v>
      </c>
      <c r="C82" s="61"/>
      <c r="D82" s="52">
        <v>0</v>
      </c>
      <c r="E82" s="53">
        <v>0</v>
      </c>
    </row>
    <row r="83" spans="2:5" ht="17.25" hidden="1">
      <c r="B83" s="61" t="s">
        <v>111</v>
      </c>
      <c r="C83" s="61"/>
      <c r="D83" s="52">
        <v>0</v>
      </c>
      <c r="E83" s="53">
        <v>0</v>
      </c>
    </row>
    <row r="84" spans="2:5" ht="17.25" hidden="1">
      <c r="B84" s="61" t="s">
        <v>111</v>
      </c>
      <c r="C84" s="61"/>
      <c r="D84" s="52">
        <v>0</v>
      </c>
      <c r="E84" s="53">
        <v>0</v>
      </c>
    </row>
    <row r="85" spans="2:5" ht="17.25" hidden="1">
      <c r="B85" s="61" t="s">
        <v>112</v>
      </c>
      <c r="C85" s="61"/>
      <c r="D85" s="52">
        <v>0</v>
      </c>
      <c r="E85" s="53">
        <v>0</v>
      </c>
    </row>
    <row r="86" spans="2:5" ht="17.25" hidden="1">
      <c r="B86" s="61" t="s">
        <v>113</v>
      </c>
      <c r="C86" s="61"/>
      <c r="D86" s="52">
        <v>0</v>
      </c>
      <c r="E86" s="53">
        <v>0</v>
      </c>
    </row>
    <row r="87" spans="2:5" ht="17.25" hidden="1">
      <c r="B87" s="61" t="s">
        <v>114</v>
      </c>
      <c r="C87" s="61"/>
      <c r="D87" s="52">
        <v>0</v>
      </c>
      <c r="E87" s="53">
        <v>0</v>
      </c>
    </row>
    <row r="88" spans="2:5" ht="18" hidden="1" thickBot="1">
      <c r="B88" s="65" t="s">
        <v>115</v>
      </c>
      <c r="C88" s="65"/>
      <c r="D88" s="55">
        <v>0</v>
      </c>
      <c r="E88" s="56">
        <v>0</v>
      </c>
    </row>
    <row r="89" spans="2:5" ht="17.25" hidden="1">
      <c r="B89" s="61" t="s">
        <v>80</v>
      </c>
      <c r="C89" s="61"/>
      <c r="D89" s="52">
        <v>0</v>
      </c>
      <c r="E89" s="53">
        <v>0</v>
      </c>
    </row>
    <row r="90" spans="2:5" ht="17.25" hidden="1">
      <c r="B90" s="61"/>
      <c r="C90" s="61"/>
      <c r="D90" s="61"/>
      <c r="E90" s="61"/>
    </row>
    <row r="91" spans="2:5" ht="17.25" hidden="1">
      <c r="B91" s="69" t="s">
        <v>622</v>
      </c>
      <c r="C91" s="69"/>
      <c r="D91" s="70" t="s">
        <v>109</v>
      </c>
      <c r="E91" s="71">
        <v>0</v>
      </c>
    </row>
    <row r="92" spans="2:5" ht="17.25" hidden="1">
      <c r="B92" s="61" t="s">
        <v>110</v>
      </c>
      <c r="C92" s="61"/>
      <c r="D92" s="52">
        <v>0</v>
      </c>
      <c r="E92" s="53">
        <v>0</v>
      </c>
    </row>
    <row r="93" spans="2:5" ht="17.25" hidden="1">
      <c r="B93" s="61" t="s">
        <v>111</v>
      </c>
      <c r="C93" s="61"/>
      <c r="D93" s="52">
        <v>0</v>
      </c>
      <c r="E93" s="53">
        <v>0</v>
      </c>
    </row>
    <row r="94" spans="2:5" ht="17.25" hidden="1">
      <c r="B94" s="61" t="s">
        <v>111</v>
      </c>
      <c r="C94" s="61"/>
      <c r="D94" s="52">
        <v>0</v>
      </c>
      <c r="E94" s="53">
        <v>0</v>
      </c>
    </row>
    <row r="95" spans="2:5" ht="17.25" hidden="1">
      <c r="B95" s="61" t="s">
        <v>111</v>
      </c>
      <c r="C95" s="61"/>
      <c r="D95" s="52">
        <v>0</v>
      </c>
      <c r="E95" s="53">
        <v>0</v>
      </c>
    </row>
    <row r="96" spans="2:5" ht="17.25" hidden="1">
      <c r="B96" s="61" t="s">
        <v>112</v>
      </c>
      <c r="C96" s="61"/>
      <c r="D96" s="52">
        <v>0</v>
      </c>
      <c r="E96" s="53">
        <v>0</v>
      </c>
    </row>
    <row r="97" spans="2:5" ht="17.25" hidden="1">
      <c r="B97" s="61" t="s">
        <v>113</v>
      </c>
      <c r="C97" s="61"/>
      <c r="D97" s="52">
        <v>0</v>
      </c>
      <c r="E97" s="53">
        <v>0</v>
      </c>
    </row>
    <row r="98" spans="2:5" ht="17.25" hidden="1">
      <c r="B98" s="61" t="s">
        <v>114</v>
      </c>
      <c r="C98" s="61"/>
      <c r="D98" s="52">
        <v>0</v>
      </c>
      <c r="E98" s="53">
        <v>0</v>
      </c>
    </row>
    <row r="99" spans="2:5" ht="18" hidden="1" thickBot="1">
      <c r="B99" s="65" t="s">
        <v>115</v>
      </c>
      <c r="C99" s="65"/>
      <c r="D99" s="55">
        <v>0</v>
      </c>
      <c r="E99" s="56">
        <v>0</v>
      </c>
    </row>
    <row r="100" spans="2:5" ht="17.25" hidden="1">
      <c r="B100" s="61" t="s">
        <v>80</v>
      </c>
      <c r="C100" s="61"/>
      <c r="D100" s="52">
        <v>0</v>
      </c>
      <c r="E100" s="53">
        <v>0</v>
      </c>
    </row>
    <row r="101" spans="2:5" ht="17.25" hidden="1">
      <c r="B101" s="61"/>
      <c r="C101" s="61"/>
      <c r="D101" s="44"/>
      <c r="E101" s="45"/>
    </row>
    <row r="102" spans="2:5" ht="17.25" hidden="1">
      <c r="B102" s="69" t="s">
        <v>116</v>
      </c>
      <c r="C102" s="69"/>
      <c r="D102" s="70" t="s">
        <v>109</v>
      </c>
      <c r="E102" s="71">
        <v>0</v>
      </c>
    </row>
    <row r="103" spans="2:5" ht="17.25" hidden="1">
      <c r="B103" s="61" t="s">
        <v>110</v>
      </c>
      <c r="C103" s="61"/>
      <c r="D103" s="52">
        <v>0</v>
      </c>
      <c r="E103" s="53">
        <v>0</v>
      </c>
    </row>
    <row r="104" spans="2:5" ht="17.25" hidden="1">
      <c r="B104" s="61" t="s">
        <v>111</v>
      </c>
      <c r="C104" s="61"/>
      <c r="D104" s="52">
        <v>0</v>
      </c>
      <c r="E104" s="53">
        <v>0</v>
      </c>
    </row>
    <row r="105" spans="2:5" ht="17.25" hidden="1">
      <c r="B105" s="61" t="s">
        <v>111</v>
      </c>
      <c r="C105" s="61"/>
      <c r="D105" s="52">
        <v>0</v>
      </c>
      <c r="E105" s="53">
        <v>0</v>
      </c>
    </row>
    <row r="106" spans="2:5" ht="17.25" hidden="1">
      <c r="B106" s="61" t="s">
        <v>111</v>
      </c>
      <c r="C106" s="61"/>
      <c r="D106" s="52">
        <v>0</v>
      </c>
      <c r="E106" s="53">
        <v>0</v>
      </c>
    </row>
    <row r="107" spans="2:5" ht="17.25" hidden="1">
      <c r="B107" s="61" t="s">
        <v>112</v>
      </c>
      <c r="C107" s="61"/>
      <c r="D107" s="52">
        <v>0</v>
      </c>
      <c r="E107" s="53">
        <v>0</v>
      </c>
    </row>
    <row r="108" spans="2:5" ht="17.25" hidden="1">
      <c r="B108" s="61" t="s">
        <v>113</v>
      </c>
      <c r="C108" s="61"/>
      <c r="D108" s="52">
        <v>0</v>
      </c>
      <c r="E108" s="53">
        <v>0</v>
      </c>
    </row>
    <row r="109" spans="2:5" ht="17.25" hidden="1">
      <c r="B109" s="61" t="s">
        <v>114</v>
      </c>
      <c r="C109" s="61"/>
      <c r="D109" s="52">
        <v>0</v>
      </c>
      <c r="E109" s="53">
        <v>0</v>
      </c>
    </row>
    <row r="110" spans="2:5" ht="18" hidden="1" thickBot="1">
      <c r="B110" s="65" t="s">
        <v>115</v>
      </c>
      <c r="C110" s="65"/>
      <c r="D110" s="55">
        <v>0</v>
      </c>
      <c r="E110" s="56">
        <v>0</v>
      </c>
    </row>
    <row r="111" spans="2:5" ht="17.25" hidden="1">
      <c r="B111" s="61" t="s">
        <v>80</v>
      </c>
      <c r="C111" s="61"/>
      <c r="D111" s="52">
        <v>0</v>
      </c>
      <c r="E111" s="53">
        <v>0</v>
      </c>
    </row>
    <row r="112" spans="2:5" ht="17.25" hidden="1">
      <c r="B112" s="61"/>
      <c r="C112" s="61"/>
      <c r="D112" s="44"/>
      <c r="E112" s="45"/>
    </row>
    <row r="113" spans="2:5" ht="17.25" hidden="1">
      <c r="B113" s="69" t="s">
        <v>116</v>
      </c>
      <c r="C113" s="69"/>
      <c r="D113" s="70" t="s">
        <v>109</v>
      </c>
      <c r="E113" s="71">
        <v>0</v>
      </c>
    </row>
    <row r="114" spans="2:5" ht="17.25" hidden="1">
      <c r="B114" s="61" t="s">
        <v>110</v>
      </c>
      <c r="C114" s="61"/>
      <c r="D114" s="52">
        <v>0</v>
      </c>
      <c r="E114" s="53">
        <v>0</v>
      </c>
    </row>
    <row r="115" spans="2:5" ht="17.25" hidden="1">
      <c r="B115" s="61" t="s">
        <v>111</v>
      </c>
      <c r="C115" s="61"/>
      <c r="D115" s="52">
        <v>0</v>
      </c>
      <c r="E115" s="53">
        <v>0</v>
      </c>
    </row>
    <row r="116" spans="2:5" ht="17.25" hidden="1">
      <c r="B116" s="61" t="s">
        <v>111</v>
      </c>
      <c r="C116" s="61"/>
      <c r="D116" s="52">
        <v>0</v>
      </c>
      <c r="E116" s="53">
        <v>0</v>
      </c>
    </row>
    <row r="117" spans="2:5" ht="17.25" hidden="1">
      <c r="B117" s="61" t="s">
        <v>111</v>
      </c>
      <c r="C117" s="61"/>
      <c r="D117" s="52">
        <v>0</v>
      </c>
      <c r="E117" s="53">
        <v>0</v>
      </c>
    </row>
    <row r="118" spans="2:5" ht="17.25" hidden="1">
      <c r="B118" s="61" t="s">
        <v>112</v>
      </c>
      <c r="C118" s="61"/>
      <c r="D118" s="52">
        <v>0</v>
      </c>
      <c r="E118" s="53">
        <v>0</v>
      </c>
    </row>
    <row r="119" spans="2:5" ht="17.25" hidden="1">
      <c r="B119" s="61" t="s">
        <v>113</v>
      </c>
      <c r="C119" s="61"/>
      <c r="D119" s="52">
        <v>0</v>
      </c>
      <c r="E119" s="53">
        <v>0</v>
      </c>
    </row>
    <row r="120" spans="2:5" ht="17.25" hidden="1">
      <c r="B120" s="61" t="s">
        <v>114</v>
      </c>
      <c r="C120" s="61"/>
      <c r="D120" s="52">
        <v>0</v>
      </c>
      <c r="E120" s="53">
        <v>0</v>
      </c>
    </row>
    <row r="121" spans="2:5" ht="18" hidden="1" thickBot="1">
      <c r="B121" s="65" t="s">
        <v>115</v>
      </c>
      <c r="C121" s="65"/>
      <c r="D121" s="55">
        <v>0</v>
      </c>
      <c r="E121" s="56">
        <v>0</v>
      </c>
    </row>
    <row r="122" spans="2:5" ht="17.25" hidden="1">
      <c r="B122" s="61" t="s">
        <v>80</v>
      </c>
      <c r="C122" s="61"/>
      <c r="D122" s="52">
        <v>0</v>
      </c>
      <c r="E122" s="53">
        <v>0</v>
      </c>
    </row>
    <row r="123" spans="2:5" ht="17.25" hidden="1">
      <c r="B123" s="61"/>
      <c r="C123" s="61"/>
      <c r="D123" s="61"/>
      <c r="E123" s="61"/>
    </row>
    <row r="124" spans="2:5" ht="17.25" hidden="1">
      <c r="B124" s="69" t="s">
        <v>116</v>
      </c>
      <c r="C124" s="69"/>
      <c r="D124" s="70" t="s">
        <v>109</v>
      </c>
      <c r="E124" s="71">
        <v>0</v>
      </c>
    </row>
    <row r="125" spans="2:5" ht="17.25" hidden="1">
      <c r="B125" s="61" t="s">
        <v>110</v>
      </c>
      <c r="C125" s="61"/>
      <c r="D125" s="52">
        <v>0</v>
      </c>
      <c r="E125" s="53">
        <v>0</v>
      </c>
    </row>
    <row r="126" spans="2:5" ht="17.25" hidden="1">
      <c r="B126" s="61" t="s">
        <v>111</v>
      </c>
      <c r="C126" s="61"/>
      <c r="D126" s="52">
        <v>0</v>
      </c>
      <c r="E126" s="53">
        <v>0</v>
      </c>
    </row>
    <row r="127" spans="2:5" ht="17.25" hidden="1">
      <c r="B127" s="61" t="s">
        <v>111</v>
      </c>
      <c r="C127" s="61"/>
      <c r="D127" s="52">
        <v>0</v>
      </c>
      <c r="E127" s="53">
        <v>0</v>
      </c>
    </row>
    <row r="128" spans="2:5" ht="17.25" hidden="1">
      <c r="B128" s="61" t="s">
        <v>111</v>
      </c>
      <c r="C128" s="61"/>
      <c r="D128" s="52">
        <v>0</v>
      </c>
      <c r="E128" s="53">
        <v>0</v>
      </c>
    </row>
    <row r="129" spans="2:5" ht="17.25" hidden="1">
      <c r="B129" s="61" t="s">
        <v>112</v>
      </c>
      <c r="C129" s="61"/>
      <c r="D129" s="52">
        <v>0</v>
      </c>
      <c r="E129" s="53">
        <v>0</v>
      </c>
    </row>
    <row r="130" spans="2:5" ht="17.25" hidden="1">
      <c r="B130" s="61" t="s">
        <v>113</v>
      </c>
      <c r="C130" s="61"/>
      <c r="D130" s="52">
        <v>0</v>
      </c>
      <c r="E130" s="53">
        <v>0</v>
      </c>
    </row>
    <row r="131" spans="2:5" ht="17.25" hidden="1">
      <c r="B131" s="61" t="s">
        <v>114</v>
      </c>
      <c r="C131" s="61"/>
      <c r="D131" s="52">
        <v>0</v>
      </c>
      <c r="E131" s="53">
        <v>0</v>
      </c>
    </row>
    <row r="132" spans="2:5" ht="18" hidden="1" thickBot="1">
      <c r="B132" s="65" t="s">
        <v>115</v>
      </c>
      <c r="C132" s="65"/>
      <c r="D132" s="55">
        <v>0</v>
      </c>
      <c r="E132" s="56">
        <v>0</v>
      </c>
    </row>
    <row r="133" spans="2:5" ht="17.25" hidden="1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70" t="s">
        <v>109</v>
      </c>
      <c r="E135" s="71">
        <v>710601836</v>
      </c>
    </row>
    <row r="136" spans="2:5" ht="17.25">
      <c r="B136" s="61" t="s">
        <v>110</v>
      </c>
      <c r="C136" s="61"/>
      <c r="D136" s="52">
        <v>50</v>
      </c>
      <c r="E136" s="53">
        <v>17765046</v>
      </c>
    </row>
    <row r="137" spans="2:5" ht="17.25">
      <c r="B137" s="61" t="s">
        <v>111</v>
      </c>
      <c r="C137" s="61"/>
      <c r="D137" s="52">
        <v>0.9</v>
      </c>
      <c r="E137" s="53">
        <v>332253</v>
      </c>
    </row>
    <row r="138" spans="2:5" ht="17.25">
      <c r="B138" s="61" t="s">
        <v>111</v>
      </c>
      <c r="C138" s="61"/>
      <c r="D138" s="52">
        <v>0.6</v>
      </c>
      <c r="E138" s="53">
        <v>263109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1.5</v>
      </c>
      <c r="E140" s="53">
        <v>720183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2</v>
      </c>
      <c r="E142" s="53">
        <v>710602</v>
      </c>
    </row>
    <row r="143" spans="2:5" ht="18" thickBot="1">
      <c r="B143" s="65" t="s">
        <v>115</v>
      </c>
      <c r="C143" s="65"/>
      <c r="D143" s="52">
        <v>3.7</v>
      </c>
      <c r="E143" s="53">
        <v>1776451</v>
      </c>
    </row>
    <row r="144" spans="2:5" ht="18" thickBot="1">
      <c r="B144" s="57" t="s">
        <v>117</v>
      </c>
      <c r="C144" s="58"/>
      <c r="D144" s="58"/>
      <c r="E144" s="60">
        <v>21567644</v>
      </c>
    </row>
    <row r="145" spans="2:5" ht="17.25">
      <c r="B145" s="61"/>
      <c r="C145" s="61"/>
      <c r="D145" s="61"/>
      <c r="E145" s="53"/>
    </row>
    <row r="146" spans="2:5" ht="18" thickBot="1">
      <c r="B146" s="61"/>
      <c r="C146" s="61"/>
      <c r="D146" s="44"/>
      <c r="E146" s="45"/>
    </row>
    <row r="147" spans="2:5" ht="18" thickBot="1">
      <c r="B147" s="57" t="s">
        <v>118</v>
      </c>
      <c r="C147" s="58"/>
      <c r="D147" s="59">
        <v>6</v>
      </c>
      <c r="E147" s="60">
        <v>4263611</v>
      </c>
    </row>
    <row r="148" spans="2:5" ht="18" customHeight="1"/>
    <row r="149" spans="2:5" ht="18" customHeight="1"/>
    <row r="150" spans="2:5" ht="17.25">
      <c r="B150" s="63" t="s">
        <v>204</v>
      </c>
      <c r="C150" s="63"/>
      <c r="D150" s="70" t="s">
        <v>109</v>
      </c>
      <c r="E150" s="70">
        <v>0</v>
      </c>
    </row>
    <row r="151" spans="2:5" ht="17.25">
      <c r="B151" s="61" t="s">
        <v>119</v>
      </c>
      <c r="C151" s="61"/>
      <c r="D151" s="53">
        <v>0</v>
      </c>
      <c r="E151" s="53">
        <v>0</v>
      </c>
    </row>
    <row r="152" spans="2:5" ht="17.25">
      <c r="B152" s="61" t="s">
        <v>120</v>
      </c>
      <c r="C152" s="61"/>
      <c r="D152" s="53">
        <v>0</v>
      </c>
      <c r="E152" s="53">
        <v>0</v>
      </c>
    </row>
    <row r="153" spans="2:5" ht="17.25">
      <c r="B153" s="61" t="s">
        <v>121</v>
      </c>
      <c r="C153" s="61"/>
      <c r="D153" s="53">
        <v>0</v>
      </c>
      <c r="E153" s="53">
        <v>0</v>
      </c>
    </row>
    <row r="154" spans="2:5" ht="17.25">
      <c r="B154" s="61" t="s">
        <v>122</v>
      </c>
      <c r="C154" s="61"/>
      <c r="D154" s="53">
        <v>0</v>
      </c>
      <c r="E154" s="53">
        <v>0</v>
      </c>
    </row>
    <row r="155" spans="2:5" ht="17.25">
      <c r="B155" s="61" t="s">
        <v>122</v>
      </c>
      <c r="C155" s="61"/>
      <c r="D155" s="53">
        <v>0</v>
      </c>
      <c r="E155" s="53">
        <v>0</v>
      </c>
    </row>
    <row r="156" spans="2:5" ht="17.25">
      <c r="B156" s="61" t="s">
        <v>122</v>
      </c>
      <c r="C156" s="61"/>
      <c r="D156" s="53">
        <v>0</v>
      </c>
      <c r="E156" s="53">
        <v>0</v>
      </c>
    </row>
    <row r="157" spans="2:5" ht="18" thickBot="1">
      <c r="B157" s="65" t="s">
        <v>115</v>
      </c>
      <c r="C157" s="65"/>
      <c r="D157" s="56">
        <v>0</v>
      </c>
      <c r="E157" s="56">
        <v>0</v>
      </c>
    </row>
    <row r="158" spans="2:5" ht="18" thickBot="1">
      <c r="B158" s="57" t="s">
        <v>80</v>
      </c>
      <c r="C158" s="58"/>
      <c r="D158" s="361">
        <v>0</v>
      </c>
      <c r="E158" s="60">
        <v>0</v>
      </c>
    </row>
    <row r="159" spans="2:5" ht="17.25">
      <c r="B159" s="61"/>
      <c r="C159" s="61"/>
      <c r="D159" s="362"/>
      <c r="E159" s="53"/>
    </row>
    <row r="160" spans="2:5" ht="17.25">
      <c r="B160" s="61"/>
      <c r="C160" s="61"/>
      <c r="D160" s="362"/>
      <c r="E160" s="53"/>
    </row>
    <row r="161" spans="2:5" ht="17.25">
      <c r="D161" s="44"/>
      <c r="E161" s="45"/>
    </row>
    <row r="162" spans="2:5" ht="17.25">
      <c r="B162" s="68" t="s">
        <v>123</v>
      </c>
    </row>
    <row r="163" spans="2:5" ht="17.25">
      <c r="B163" s="74" t="s">
        <v>752</v>
      </c>
      <c r="C163" s="74"/>
      <c r="D163" s="44"/>
      <c r="E163" s="45"/>
    </row>
    <row r="164" spans="2:5" ht="17.25">
      <c r="B164" s="75">
        <v>150</v>
      </c>
      <c r="C164" s="76"/>
      <c r="D164" s="70" t="s">
        <v>109</v>
      </c>
      <c r="E164" s="71">
        <v>2652356</v>
      </c>
    </row>
    <row r="165" spans="2:5" ht="17.25">
      <c r="B165" s="61" t="s">
        <v>124</v>
      </c>
      <c r="C165" s="61"/>
      <c r="D165" s="52">
        <v>8</v>
      </c>
      <c r="E165" s="53">
        <v>21219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21219</v>
      </c>
    </row>
    <row r="168" spans="2:5" ht="17.25">
      <c r="B168" s="61"/>
      <c r="C168" s="61"/>
      <c r="D168" s="44"/>
      <c r="E168" s="45"/>
    </row>
    <row r="169" spans="2:5" ht="17.25">
      <c r="B169" s="74" t="s">
        <v>753</v>
      </c>
      <c r="C169" s="74"/>
      <c r="D169" s="44"/>
      <c r="E169" s="45"/>
    </row>
    <row r="170" spans="2:5" ht="17.25">
      <c r="B170" s="75">
        <v>151</v>
      </c>
      <c r="C170" s="76"/>
      <c r="D170" s="70" t="s">
        <v>109</v>
      </c>
      <c r="E170" s="71">
        <v>600238</v>
      </c>
    </row>
    <row r="171" spans="2:5" ht="17.25">
      <c r="B171" s="61" t="s">
        <v>124</v>
      </c>
      <c r="C171" s="61"/>
      <c r="D171" s="52">
        <v>8</v>
      </c>
      <c r="E171" s="53">
        <v>4802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4802</v>
      </c>
    </row>
    <row r="174" spans="2:5" ht="17.25">
      <c r="B174" s="61"/>
      <c r="C174" s="61"/>
      <c r="D174" s="44"/>
      <c r="E174" s="45"/>
    </row>
    <row r="175" spans="2:5" ht="17.25">
      <c r="B175" s="74" t="s">
        <v>754</v>
      </c>
      <c r="C175" s="74"/>
      <c r="D175" s="44"/>
      <c r="E175" s="45"/>
    </row>
    <row r="176" spans="2:5" ht="17.25">
      <c r="B176" s="75">
        <v>152</v>
      </c>
      <c r="C176" s="76"/>
      <c r="D176" s="70" t="s">
        <v>109</v>
      </c>
      <c r="E176" s="71">
        <v>65878794</v>
      </c>
    </row>
    <row r="177" spans="2:5" ht="17.25">
      <c r="B177" s="61" t="s">
        <v>124</v>
      </c>
      <c r="C177" s="61"/>
      <c r="D177" s="52">
        <v>8</v>
      </c>
      <c r="E177" s="53">
        <v>527030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527030</v>
      </c>
    </row>
    <row r="180" spans="2:5" ht="17.25">
      <c r="B180" s="61"/>
      <c r="C180" s="61"/>
      <c r="D180" s="44"/>
      <c r="E180" s="45"/>
    </row>
    <row r="181" spans="2:5" ht="17.25">
      <c r="B181" s="74" t="s">
        <v>754</v>
      </c>
      <c r="C181" s="74"/>
      <c r="D181" s="44"/>
      <c r="E181" s="45"/>
    </row>
    <row r="182" spans="2:5" ht="17.25">
      <c r="B182" s="75">
        <v>154</v>
      </c>
      <c r="C182" s="76"/>
      <c r="D182" s="70" t="s">
        <v>109</v>
      </c>
      <c r="E182" s="71">
        <v>2305108</v>
      </c>
    </row>
    <row r="183" spans="2:5" ht="17.25">
      <c r="B183" s="61" t="s">
        <v>124</v>
      </c>
      <c r="C183" s="61"/>
      <c r="D183" s="52">
        <v>8</v>
      </c>
      <c r="E183" s="53">
        <v>18441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18441</v>
      </c>
    </row>
    <row r="186" spans="2:5" ht="17.25">
      <c r="B186" s="61"/>
      <c r="C186" s="61"/>
      <c r="D186" s="44"/>
      <c r="E186" s="45"/>
    </row>
    <row r="187" spans="2:5" ht="17.25">
      <c r="B187" s="74" t="s">
        <v>755</v>
      </c>
      <c r="C187" s="74"/>
      <c r="D187" s="44"/>
      <c r="E187" s="45"/>
    </row>
    <row r="188" spans="2:5" ht="17.25">
      <c r="B188" s="75">
        <v>153</v>
      </c>
      <c r="C188" s="76"/>
      <c r="D188" s="70" t="s">
        <v>109</v>
      </c>
      <c r="E188" s="71">
        <v>105667573</v>
      </c>
    </row>
    <row r="189" spans="2:5" ht="17.25">
      <c r="B189" s="61" t="s">
        <v>124</v>
      </c>
      <c r="C189" s="61"/>
      <c r="D189" s="52">
        <v>8</v>
      </c>
      <c r="E189" s="53">
        <v>845341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8</v>
      </c>
      <c r="E191" s="53">
        <v>845341</v>
      </c>
    </row>
    <row r="192" spans="2:5" ht="17.25">
      <c r="B192" s="61"/>
      <c r="C192" s="61"/>
      <c r="D192" s="44"/>
      <c r="E192" s="45"/>
    </row>
    <row r="193" spans="2:5" ht="17.25">
      <c r="B193" s="74" t="s">
        <v>756</v>
      </c>
      <c r="C193" s="74"/>
      <c r="D193" s="44"/>
      <c r="E193" s="45"/>
    </row>
    <row r="194" spans="2:5" ht="17.25">
      <c r="B194" s="75">
        <v>250</v>
      </c>
      <c r="C194" s="76"/>
      <c r="D194" s="70" t="s">
        <v>109</v>
      </c>
      <c r="E194" s="71">
        <v>1471777</v>
      </c>
    </row>
    <row r="195" spans="2:5" ht="17.25">
      <c r="B195" s="61" t="s">
        <v>124</v>
      </c>
      <c r="C195" s="61"/>
      <c r="D195" s="52">
        <v>8</v>
      </c>
      <c r="E195" s="53">
        <v>11774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8</v>
      </c>
      <c r="E197" s="53">
        <v>11774</v>
      </c>
    </row>
    <row r="198" spans="2:5" ht="17.25">
      <c r="B198" s="61"/>
      <c r="C198" s="61"/>
      <c r="D198" s="61"/>
      <c r="E198" s="61"/>
    </row>
    <row r="199" spans="2:5" ht="17.25">
      <c r="B199" s="74" t="s">
        <v>757</v>
      </c>
      <c r="C199" s="74"/>
      <c r="D199" s="44"/>
      <c r="E199" s="45"/>
    </row>
    <row r="200" spans="2:5" ht="17.25">
      <c r="B200" s="75">
        <v>251</v>
      </c>
      <c r="C200" s="76"/>
      <c r="D200" s="70" t="s">
        <v>109</v>
      </c>
      <c r="E200" s="71">
        <v>4946977</v>
      </c>
    </row>
    <row r="201" spans="2:5" ht="17.25">
      <c r="B201" s="61" t="s">
        <v>124</v>
      </c>
      <c r="C201" s="61"/>
      <c r="D201" s="52">
        <v>8</v>
      </c>
      <c r="E201" s="53">
        <v>39576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8</v>
      </c>
      <c r="E203" s="53">
        <v>39576</v>
      </c>
    </row>
    <row r="204" spans="2:5" ht="17.25">
      <c r="B204" s="61"/>
      <c r="C204" s="61"/>
      <c r="D204" s="61"/>
      <c r="E204" s="61"/>
    </row>
    <row r="205" spans="2:5" ht="17.25">
      <c r="B205" s="74" t="s">
        <v>758</v>
      </c>
      <c r="C205" s="74"/>
      <c r="D205" s="44"/>
      <c r="E205" s="45"/>
    </row>
    <row r="206" spans="2:5" ht="17.25">
      <c r="B206" s="75">
        <v>252</v>
      </c>
      <c r="C206" s="76"/>
      <c r="D206" s="70" t="s">
        <v>109</v>
      </c>
      <c r="E206" s="71">
        <v>4569865</v>
      </c>
    </row>
    <row r="207" spans="2:5" ht="17.25">
      <c r="B207" s="61" t="s">
        <v>124</v>
      </c>
      <c r="C207" s="61"/>
      <c r="D207" s="52">
        <v>8</v>
      </c>
      <c r="E207" s="53">
        <v>36559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8</v>
      </c>
      <c r="E209" s="53">
        <v>36559</v>
      </c>
    </row>
    <row r="210" spans="2:6" ht="17.25">
      <c r="B210" s="43"/>
      <c r="C210" s="43"/>
      <c r="D210" s="44"/>
      <c r="E210" s="45"/>
    </row>
    <row r="211" spans="2:6" ht="17.25">
      <c r="B211" s="74" t="s">
        <v>759</v>
      </c>
      <c r="C211" s="74"/>
      <c r="D211" s="44"/>
      <c r="E211" s="45"/>
    </row>
    <row r="212" spans="2:6" ht="17.25">
      <c r="B212" s="75">
        <v>253</v>
      </c>
      <c r="C212" s="76"/>
      <c r="D212" s="70" t="s">
        <v>109</v>
      </c>
      <c r="E212" s="71">
        <v>2755514</v>
      </c>
    </row>
    <row r="213" spans="2:6" ht="17.25">
      <c r="B213" s="61" t="s">
        <v>124</v>
      </c>
      <c r="C213" s="61"/>
      <c r="D213" s="52">
        <v>8</v>
      </c>
      <c r="E213" s="53">
        <v>22044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8</v>
      </c>
      <c r="E215" s="53">
        <v>22044</v>
      </c>
    </row>
    <row r="216" spans="2:6" ht="17.25">
      <c r="B216" s="61"/>
      <c r="C216" s="61"/>
      <c r="D216" s="48"/>
      <c r="E216" s="363"/>
    </row>
    <row r="217" spans="2:6" ht="17.25">
      <c r="B217" s="74" t="s">
        <v>760</v>
      </c>
      <c r="C217" s="74"/>
      <c r="D217" s="44"/>
      <c r="E217" s="45"/>
    </row>
    <row r="218" spans="2:6" ht="17.25">
      <c r="B218" s="75">
        <v>254</v>
      </c>
      <c r="C218" s="76"/>
      <c r="D218" s="70" t="s">
        <v>109</v>
      </c>
      <c r="E218" s="71">
        <v>1197359</v>
      </c>
    </row>
    <row r="219" spans="2:6" ht="17.25">
      <c r="B219" s="61" t="s">
        <v>124</v>
      </c>
      <c r="C219" s="61"/>
      <c r="D219" s="52">
        <v>8</v>
      </c>
      <c r="E219" s="53">
        <v>9579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8</v>
      </c>
      <c r="E221" s="53">
        <v>9579</v>
      </c>
    </row>
    <row r="222" spans="2:6" ht="17.25">
      <c r="B222" s="61"/>
      <c r="C222" s="61"/>
      <c r="D222" s="52"/>
      <c r="E222" s="53"/>
    </row>
    <row r="223" spans="2:6" ht="17.25">
      <c r="B223" s="74" t="s">
        <v>761</v>
      </c>
      <c r="C223" s="74"/>
      <c r="D223" s="44"/>
      <c r="E223" s="45"/>
    </row>
    <row r="224" spans="2:6" ht="17.25">
      <c r="B224" s="75">
        <v>255</v>
      </c>
      <c r="C224" s="76"/>
      <c r="D224" s="70" t="s">
        <v>109</v>
      </c>
      <c r="E224" s="71">
        <v>22073039</v>
      </c>
    </row>
    <row r="225" spans="2:5" ht="17.25">
      <c r="B225" s="61" t="s">
        <v>124</v>
      </c>
      <c r="C225" s="61"/>
      <c r="D225" s="52">
        <v>8</v>
      </c>
      <c r="E225" s="53">
        <v>176584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8</v>
      </c>
      <c r="E227" s="53">
        <v>176584</v>
      </c>
    </row>
    <row r="228" spans="2:5" ht="17.25">
      <c r="B228" s="61"/>
      <c r="C228" s="61"/>
      <c r="D228" s="52"/>
      <c r="E228" s="53"/>
    </row>
    <row r="229" spans="2:5" ht="17.25">
      <c r="B229" s="62" t="s">
        <v>203</v>
      </c>
      <c r="C229" s="63"/>
      <c r="D229" s="94"/>
      <c r="E229" s="71">
        <v>214118600</v>
      </c>
    </row>
    <row r="230" spans="2:5" ht="17.25">
      <c r="B230" s="61" t="s">
        <v>124</v>
      </c>
      <c r="C230" s="61"/>
      <c r="D230" s="61"/>
      <c r="E230" s="53">
        <v>1712949</v>
      </c>
    </row>
    <row r="231" spans="2:5" ht="18" thickBot="1">
      <c r="B231" s="65" t="s">
        <v>115</v>
      </c>
      <c r="C231" s="65"/>
      <c r="D231" s="65"/>
      <c r="E231" s="55">
        <v>0</v>
      </c>
    </row>
    <row r="232" spans="2:5" ht="18" thickBot="1">
      <c r="B232" s="57" t="s">
        <v>203</v>
      </c>
      <c r="C232" s="58"/>
      <c r="D232" s="58"/>
      <c r="E232" s="77">
        <v>1712949</v>
      </c>
    </row>
    <row r="233" spans="2:5" ht="17.25">
      <c r="B233" s="61"/>
      <c r="C233" s="61"/>
      <c r="D233" s="61"/>
      <c r="E233" s="47"/>
    </row>
    <row r="234" spans="2:5" ht="17.25">
      <c r="B234" s="61"/>
      <c r="C234" s="61"/>
      <c r="D234" s="61"/>
      <c r="E234" s="47"/>
    </row>
    <row r="235" spans="2:5" ht="17.25">
      <c r="B235" s="61"/>
      <c r="C235" s="61"/>
      <c r="D235" s="61"/>
      <c r="E235" s="47"/>
    </row>
    <row r="236" spans="2:5" ht="17.25">
      <c r="B236" s="68" t="s">
        <v>125</v>
      </c>
      <c r="C236" s="68"/>
      <c r="D236" s="48"/>
      <c r="E236" s="363"/>
    </row>
    <row r="237" spans="2:5" ht="17.25">
      <c r="B237" s="50" t="s">
        <v>126</v>
      </c>
      <c r="C237" s="64" t="s">
        <v>127</v>
      </c>
      <c r="D237" s="64" t="s">
        <v>81</v>
      </c>
      <c r="E237" s="364" t="s">
        <v>82</v>
      </c>
    </row>
    <row r="238" spans="2:5" ht="17.25">
      <c r="B238" s="47" t="s">
        <v>386</v>
      </c>
      <c r="C238" s="53">
        <v>206349403</v>
      </c>
      <c r="D238" s="53">
        <v>1</v>
      </c>
      <c r="E238" s="53">
        <v>206349</v>
      </c>
    </row>
    <row r="239" spans="2:5" ht="17.25">
      <c r="B239" s="47" t="s">
        <v>387</v>
      </c>
      <c r="C239" s="53">
        <v>7104010</v>
      </c>
      <c r="D239" s="53">
        <v>3</v>
      </c>
      <c r="E239" s="53">
        <v>21312</v>
      </c>
    </row>
    <row r="240" spans="2:5" ht="17.25">
      <c r="B240" s="47" t="s">
        <v>388</v>
      </c>
      <c r="C240" s="53">
        <v>199245393</v>
      </c>
      <c r="D240" s="53">
        <v>0.1</v>
      </c>
      <c r="E240" s="53">
        <v>19925</v>
      </c>
    </row>
    <row r="241" spans="2:5" ht="17.25">
      <c r="B241" s="47" t="s">
        <v>623</v>
      </c>
      <c r="C241" s="53">
        <v>9727204</v>
      </c>
      <c r="D241" s="53">
        <v>1</v>
      </c>
      <c r="E241" s="53">
        <v>9727</v>
      </c>
    </row>
    <row r="242" spans="2:5" ht="17.25">
      <c r="B242" s="47" t="s">
        <v>389</v>
      </c>
      <c r="C242" s="53">
        <v>206920720</v>
      </c>
      <c r="D242" s="53">
        <v>3</v>
      </c>
      <c r="E242" s="53">
        <v>620762</v>
      </c>
    </row>
    <row r="243" spans="2:5" ht="17.25">
      <c r="B243" s="47" t="s">
        <v>391</v>
      </c>
      <c r="C243" s="53">
        <v>52230695</v>
      </c>
      <c r="D243" s="53">
        <v>3</v>
      </c>
      <c r="E243" s="53">
        <v>156692</v>
      </c>
    </row>
    <row r="244" spans="2:5" ht="17.25">
      <c r="B244" s="47" t="s">
        <v>392</v>
      </c>
      <c r="C244" s="53">
        <v>61460272</v>
      </c>
      <c r="D244" s="53">
        <v>4</v>
      </c>
      <c r="E244" s="53">
        <v>245841</v>
      </c>
    </row>
    <row r="245" spans="2:5" ht="17.25">
      <c r="B245" s="47" t="s">
        <v>762</v>
      </c>
      <c r="C245" s="53">
        <v>206129309</v>
      </c>
      <c r="D245" s="53">
        <v>1</v>
      </c>
      <c r="E245" s="53">
        <v>206129</v>
      </c>
    </row>
    <row r="246" spans="2:5" ht="17.25">
      <c r="B246" s="47" t="s">
        <v>393</v>
      </c>
      <c r="C246" s="53">
        <v>140205816</v>
      </c>
      <c r="D246" s="53">
        <v>1</v>
      </c>
      <c r="E246" s="53">
        <v>140206</v>
      </c>
    </row>
    <row r="247" spans="2:5" ht="17.25">
      <c r="B247" s="47" t="s">
        <v>394</v>
      </c>
      <c r="C247" s="53">
        <v>364266711</v>
      </c>
      <c r="D247" s="53">
        <v>1</v>
      </c>
      <c r="E247" s="53">
        <v>364267</v>
      </c>
    </row>
    <row r="248" spans="2:5" ht="17.25">
      <c r="B248" s="47" t="s">
        <v>537</v>
      </c>
      <c r="C248" s="53">
        <v>206920720</v>
      </c>
      <c r="D248" s="53">
        <v>2</v>
      </c>
      <c r="E248" s="53">
        <v>413841</v>
      </c>
    </row>
    <row r="249" spans="2:5" ht="17.25">
      <c r="B249" s="47" t="s">
        <v>395</v>
      </c>
      <c r="C249" s="53">
        <v>89702159</v>
      </c>
      <c r="D249" s="53">
        <v>0</v>
      </c>
      <c r="E249" s="53">
        <v>0</v>
      </c>
    </row>
    <row r="250" spans="2:5" ht="17.25">
      <c r="B250" s="47" t="s">
        <v>390</v>
      </c>
      <c r="C250" s="53">
        <v>2305108</v>
      </c>
      <c r="D250" s="53">
        <v>0</v>
      </c>
      <c r="E250" s="53">
        <v>0</v>
      </c>
    </row>
    <row r="251" spans="2:5" ht="17.25">
      <c r="B251" s="47" t="s">
        <v>608</v>
      </c>
      <c r="C251" s="53">
        <v>2408429</v>
      </c>
      <c r="D251" s="53">
        <v>0</v>
      </c>
      <c r="E251" s="53">
        <v>0</v>
      </c>
    </row>
    <row r="252" spans="2:5" ht="17.25">
      <c r="B252" s="47" t="s">
        <v>609</v>
      </c>
      <c r="C252" s="53">
        <v>63906148</v>
      </c>
      <c r="D252" s="53">
        <v>1</v>
      </c>
      <c r="E252" s="53">
        <v>63906</v>
      </c>
    </row>
    <row r="253" spans="2:5" ht="17.25">
      <c r="B253" s="47" t="s">
        <v>674</v>
      </c>
      <c r="C253" s="53">
        <v>496483236</v>
      </c>
      <c r="D253" s="53">
        <v>3</v>
      </c>
      <c r="E253" s="53">
        <v>1489450</v>
      </c>
    </row>
    <row r="254" spans="2:5" ht="17.25">
      <c r="B254" s="47">
        <v>0</v>
      </c>
      <c r="C254" s="53">
        <v>0</v>
      </c>
      <c r="D254" s="53">
        <v>0</v>
      </c>
      <c r="E254" s="53">
        <v>0</v>
      </c>
    </row>
    <row r="255" spans="2:5" ht="17.25">
      <c r="B255" s="47" t="s">
        <v>624</v>
      </c>
      <c r="C255" s="53">
        <v>710601836</v>
      </c>
      <c r="D255" s="53">
        <v>1</v>
      </c>
      <c r="E255" s="53">
        <v>710602</v>
      </c>
    </row>
    <row r="256" spans="2:5" ht="17.25">
      <c r="B256" s="47">
        <v>0</v>
      </c>
      <c r="C256" s="53">
        <v>0</v>
      </c>
      <c r="D256" s="53">
        <v>0</v>
      </c>
      <c r="E256" s="53">
        <v>0</v>
      </c>
    </row>
    <row r="257" spans="2:6" ht="17.25">
      <c r="B257" s="47">
        <v>0</v>
      </c>
      <c r="C257" s="53">
        <v>0</v>
      </c>
      <c r="D257" s="53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3">
        <v>0</v>
      </c>
      <c r="E258" s="53">
        <v>0</v>
      </c>
    </row>
    <row r="259" spans="2:6" ht="17.25">
      <c r="B259" s="47">
        <v>0</v>
      </c>
      <c r="C259" s="53">
        <v>0</v>
      </c>
      <c r="D259" s="53">
        <v>0</v>
      </c>
      <c r="E259" s="53">
        <v>0</v>
      </c>
    </row>
    <row r="260" spans="2:6" ht="17.25">
      <c r="B260" s="47">
        <v>0</v>
      </c>
      <c r="C260" s="53">
        <v>0</v>
      </c>
      <c r="D260" s="53">
        <v>0</v>
      </c>
      <c r="E260" s="53">
        <v>0</v>
      </c>
    </row>
    <row r="261" spans="2:6" ht="17.25">
      <c r="B261" s="47">
        <v>0</v>
      </c>
      <c r="C261" s="53">
        <v>0</v>
      </c>
      <c r="D261" s="53">
        <v>0</v>
      </c>
      <c r="E261" s="53">
        <v>0</v>
      </c>
    </row>
    <row r="262" spans="2:6" ht="17.25">
      <c r="B262" s="47">
        <v>0</v>
      </c>
      <c r="C262" s="53">
        <v>0</v>
      </c>
      <c r="D262" s="53">
        <v>0</v>
      </c>
      <c r="E262" s="53">
        <v>0</v>
      </c>
    </row>
    <row r="263" spans="2:6" ht="17.25">
      <c r="B263" s="47">
        <v>0</v>
      </c>
      <c r="C263" s="53">
        <v>0</v>
      </c>
      <c r="D263" s="53">
        <v>0</v>
      </c>
      <c r="E263" s="53">
        <v>0</v>
      </c>
    </row>
    <row r="264" spans="2:6" ht="17.25">
      <c r="B264" s="47">
        <v>0</v>
      </c>
      <c r="C264" s="53">
        <v>0</v>
      </c>
      <c r="D264" s="53">
        <v>0</v>
      </c>
      <c r="E264" s="53">
        <v>0</v>
      </c>
    </row>
    <row r="265" spans="2:6" ht="17.25">
      <c r="B265" s="47">
        <v>0</v>
      </c>
      <c r="C265" s="53">
        <v>0</v>
      </c>
      <c r="D265" s="53">
        <v>0</v>
      </c>
      <c r="E265" s="53">
        <v>0</v>
      </c>
    </row>
    <row r="266" spans="2:6" ht="17.25">
      <c r="B266" s="47">
        <v>0</v>
      </c>
      <c r="C266" s="53">
        <v>0</v>
      </c>
      <c r="D266" s="53">
        <v>0</v>
      </c>
      <c r="E266" s="53">
        <v>0</v>
      </c>
    </row>
    <row r="267" spans="2:6" ht="17.25">
      <c r="B267" s="47">
        <v>0</v>
      </c>
      <c r="C267" s="53">
        <v>0</v>
      </c>
      <c r="D267" s="53">
        <v>0</v>
      </c>
      <c r="E267" s="53">
        <v>0</v>
      </c>
    </row>
    <row r="268" spans="2:6" ht="17.25">
      <c r="B268" s="47">
        <v>0</v>
      </c>
      <c r="C268" s="53">
        <v>0</v>
      </c>
      <c r="D268" s="53">
        <v>0</v>
      </c>
      <c r="E268" s="53">
        <v>0</v>
      </c>
    </row>
    <row r="269" spans="2:6" ht="18" thickBot="1">
      <c r="B269" s="66">
        <v>0</v>
      </c>
      <c r="C269" s="56">
        <v>0</v>
      </c>
      <c r="D269" s="56">
        <v>0</v>
      </c>
      <c r="E269" s="56">
        <v>0</v>
      </c>
    </row>
    <row r="270" spans="2:6" ht="18" thickBot="1">
      <c r="B270" s="57" t="s">
        <v>79</v>
      </c>
      <c r="C270" s="58"/>
      <c r="D270" s="58"/>
      <c r="E270" s="60">
        <v>4669009</v>
      </c>
    </row>
    <row r="271" spans="2:6" ht="17.25">
      <c r="B271" s="61"/>
      <c r="C271" s="61"/>
      <c r="D271" s="61"/>
      <c r="E271" s="53"/>
    </row>
    <row r="272" spans="2:6" ht="17.25">
      <c r="B272" s="61"/>
      <c r="C272" s="61"/>
      <c r="D272" s="61"/>
      <c r="E272" s="53"/>
    </row>
    <row r="273" spans="2:5" ht="17.25">
      <c r="B273" s="61"/>
      <c r="C273" s="61"/>
      <c r="D273" s="61"/>
      <c r="E273" s="61"/>
    </row>
    <row r="274" spans="2:5" ht="17.25">
      <c r="B274" s="49" t="s">
        <v>128</v>
      </c>
      <c r="C274" s="49"/>
      <c r="D274" s="49"/>
      <c r="E274" s="50"/>
    </row>
    <row r="275" spans="2:5" ht="17.25">
      <c r="B275" s="61" t="s">
        <v>129</v>
      </c>
      <c r="C275" s="61"/>
      <c r="D275" s="61"/>
      <c r="E275" s="53">
        <v>8527222</v>
      </c>
    </row>
    <row r="276" spans="2:5" ht="17.25">
      <c r="B276" s="61" t="s">
        <v>130</v>
      </c>
      <c r="C276" s="61"/>
      <c r="D276" s="61"/>
      <c r="E276" s="53">
        <v>8527222</v>
      </c>
    </row>
    <row r="277" spans="2:5" ht="17.25">
      <c r="B277" s="61" t="s">
        <v>78</v>
      </c>
      <c r="C277" s="61"/>
      <c r="D277" s="61"/>
      <c r="E277" s="53">
        <v>4263611</v>
      </c>
    </row>
    <row r="278" spans="2:5" ht="17.25">
      <c r="B278" s="61" t="s">
        <v>131</v>
      </c>
      <c r="C278" s="61"/>
      <c r="D278" s="61"/>
      <c r="E278" s="53">
        <v>21567644</v>
      </c>
    </row>
    <row r="279" spans="2:5" ht="17.25">
      <c r="B279" s="61" t="s">
        <v>132</v>
      </c>
      <c r="C279" s="61"/>
      <c r="D279" s="61"/>
      <c r="E279" s="53">
        <v>0</v>
      </c>
    </row>
    <row r="280" spans="2:5" ht="17.25">
      <c r="B280" s="61" t="s">
        <v>133</v>
      </c>
      <c r="C280" s="61"/>
      <c r="D280" s="61"/>
      <c r="E280" s="53">
        <v>1712949</v>
      </c>
    </row>
    <row r="281" spans="2:5" ht="18" thickBot="1">
      <c r="B281" s="65" t="s">
        <v>134</v>
      </c>
      <c r="C281" s="65"/>
      <c r="D281" s="65"/>
      <c r="E281" s="56">
        <v>4669009</v>
      </c>
    </row>
    <row r="282" spans="2:5" ht="18" thickBot="1">
      <c r="B282" s="57" t="s">
        <v>135</v>
      </c>
      <c r="C282" s="58"/>
      <c r="D282" s="58"/>
      <c r="E282" s="60">
        <v>49267657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9">
    <tabColor theme="4" tint="0.39997558519241921"/>
  </sheetPr>
  <dimension ref="B1:F282"/>
  <sheetViews>
    <sheetView workbookViewId="0">
      <selection sqref="A1:E1048576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2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740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3818204902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45818459</v>
      </c>
    </row>
    <row r="9" spans="2:5" ht="18" thickBot="1">
      <c r="B9" s="57" t="s">
        <v>89</v>
      </c>
      <c r="C9" s="58"/>
      <c r="D9" s="59">
        <v>12</v>
      </c>
      <c r="E9" s="60">
        <v>45818459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12</v>
      </c>
      <c r="E25" s="53">
        <v>45818459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45818459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45818459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763</v>
      </c>
      <c r="C36" s="69"/>
      <c r="D36" s="287" t="s">
        <v>109</v>
      </c>
      <c r="E36" s="71">
        <v>3027716859</v>
      </c>
    </row>
    <row r="37" spans="2:6" ht="17.25">
      <c r="B37" s="61" t="s">
        <v>110</v>
      </c>
      <c r="C37" s="61"/>
      <c r="D37" s="52">
        <v>25</v>
      </c>
      <c r="E37" s="53">
        <v>75692921</v>
      </c>
    </row>
    <row r="38" spans="2:6" ht="17.25">
      <c r="B38" s="61" t="s">
        <v>111</v>
      </c>
      <c r="C38" s="61"/>
      <c r="D38" s="52">
        <v>0.5</v>
      </c>
      <c r="E38" s="53">
        <v>1513858</v>
      </c>
    </row>
    <row r="39" spans="2:6" ht="17.25">
      <c r="B39" s="61" t="s">
        <v>111</v>
      </c>
      <c r="C39" s="61"/>
      <c r="D39" s="52">
        <v>0.4</v>
      </c>
      <c r="E39" s="53">
        <v>1211087</v>
      </c>
    </row>
    <row r="40" spans="2:6" ht="17.25">
      <c r="B40" s="61" t="s">
        <v>111</v>
      </c>
      <c r="C40" s="61"/>
      <c r="D40" s="52">
        <v>0.1</v>
      </c>
      <c r="E40" s="53">
        <v>302772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3027717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27</v>
      </c>
      <c r="E45" s="53">
        <v>81748355</v>
      </c>
    </row>
    <row r="46" spans="2:6" ht="17.25">
      <c r="B46" s="61"/>
      <c r="C46" s="61"/>
      <c r="D46" s="284"/>
      <c r="E46" s="295"/>
    </row>
    <row r="47" spans="2:6" ht="17.25">
      <c r="B47" s="69" t="s">
        <v>764</v>
      </c>
      <c r="C47" s="69"/>
      <c r="D47" s="287" t="s">
        <v>109</v>
      </c>
      <c r="E47" s="71">
        <v>790488043</v>
      </c>
    </row>
    <row r="48" spans="2:6" ht="17.25">
      <c r="B48" s="61" t="s">
        <v>110</v>
      </c>
      <c r="C48" s="61"/>
      <c r="D48" s="52">
        <v>25</v>
      </c>
      <c r="E48" s="53">
        <v>19762201</v>
      </c>
    </row>
    <row r="49" spans="2:5" ht="17.25">
      <c r="B49" s="61" t="s">
        <v>111</v>
      </c>
      <c r="C49" s="61"/>
      <c r="D49" s="52">
        <v>0.5</v>
      </c>
      <c r="E49" s="53">
        <v>395244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790488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26.5</v>
      </c>
      <c r="E56" s="53">
        <v>20947933</v>
      </c>
    </row>
    <row r="57" spans="2:5" ht="17.25">
      <c r="B57" s="61"/>
      <c r="C57" s="61"/>
      <c r="D57" s="288"/>
      <c r="E57" s="298"/>
    </row>
    <row r="58" spans="2:5" ht="17.25" hidden="1">
      <c r="B58" s="69" t="s">
        <v>622</v>
      </c>
      <c r="C58" s="69"/>
      <c r="D58" s="287" t="s">
        <v>109</v>
      </c>
      <c r="E58" s="71">
        <v>0</v>
      </c>
    </row>
    <row r="59" spans="2:5" ht="17.25" hidden="1">
      <c r="B59" s="61" t="s">
        <v>110</v>
      </c>
      <c r="C59" s="61"/>
      <c r="D59" s="52">
        <v>0</v>
      </c>
      <c r="E59" s="53">
        <v>0</v>
      </c>
    </row>
    <row r="60" spans="2:5" ht="17.25" hidden="1">
      <c r="B60" s="61" t="s">
        <v>111</v>
      </c>
      <c r="C60" s="61"/>
      <c r="D60" s="52">
        <v>0</v>
      </c>
      <c r="E60" s="53">
        <v>0</v>
      </c>
    </row>
    <row r="61" spans="2:5" ht="17.25" hidden="1">
      <c r="B61" s="61" t="s">
        <v>111</v>
      </c>
      <c r="C61" s="61"/>
      <c r="D61" s="52">
        <v>0</v>
      </c>
      <c r="E61" s="53">
        <v>0</v>
      </c>
    </row>
    <row r="62" spans="2:5" ht="17.25" hidden="1">
      <c r="B62" s="61" t="s">
        <v>111</v>
      </c>
      <c r="C62" s="61"/>
      <c r="D62" s="52">
        <v>0</v>
      </c>
      <c r="E62" s="53">
        <v>0</v>
      </c>
    </row>
    <row r="63" spans="2:5" ht="17.25" hidden="1">
      <c r="B63" s="61" t="s">
        <v>112</v>
      </c>
      <c r="C63" s="61"/>
      <c r="D63" s="52">
        <v>0</v>
      </c>
      <c r="E63" s="53">
        <v>0</v>
      </c>
    </row>
    <row r="64" spans="2:5" ht="17.25" hidden="1">
      <c r="B64" s="61" t="s">
        <v>113</v>
      </c>
      <c r="C64" s="61"/>
      <c r="D64" s="52">
        <v>0</v>
      </c>
      <c r="E64" s="53">
        <v>0</v>
      </c>
    </row>
    <row r="65" spans="2:5" ht="17.25" hidden="1">
      <c r="B65" s="61" t="s">
        <v>114</v>
      </c>
      <c r="C65" s="61"/>
      <c r="D65" s="52">
        <v>0</v>
      </c>
      <c r="E65" s="53">
        <v>0</v>
      </c>
    </row>
    <row r="66" spans="2:5" ht="18" hidden="1" thickBot="1">
      <c r="B66" s="65" t="s">
        <v>115</v>
      </c>
      <c r="C66" s="65"/>
      <c r="D66" s="55">
        <v>0</v>
      </c>
      <c r="E66" s="56">
        <v>0</v>
      </c>
    </row>
    <row r="67" spans="2:5" ht="17.25" hidden="1">
      <c r="B67" s="61" t="s">
        <v>80</v>
      </c>
      <c r="C67" s="61"/>
      <c r="D67" s="52">
        <v>0</v>
      </c>
      <c r="E67" s="53">
        <v>0</v>
      </c>
    </row>
    <row r="68" spans="2:5" ht="17.25" hidden="1">
      <c r="B68" s="61"/>
      <c r="C68" s="61"/>
      <c r="D68" s="284"/>
      <c r="E68" s="295"/>
    </row>
    <row r="69" spans="2:5" ht="17.25" hidden="1">
      <c r="B69" s="69" t="s">
        <v>622</v>
      </c>
      <c r="C69" s="69"/>
      <c r="D69" s="287" t="s">
        <v>109</v>
      </c>
      <c r="E69" s="71">
        <v>0</v>
      </c>
    </row>
    <row r="70" spans="2:5" ht="17.25" hidden="1">
      <c r="B70" s="61" t="s">
        <v>110</v>
      </c>
      <c r="C70" s="61"/>
      <c r="D70" s="52">
        <v>0</v>
      </c>
      <c r="E70" s="53">
        <v>0</v>
      </c>
    </row>
    <row r="71" spans="2:5" ht="17.25" hidden="1">
      <c r="B71" s="61" t="s">
        <v>111</v>
      </c>
      <c r="C71" s="61"/>
      <c r="D71" s="52">
        <v>0</v>
      </c>
      <c r="E71" s="53">
        <v>0</v>
      </c>
    </row>
    <row r="72" spans="2:5" ht="17.25" hidden="1">
      <c r="B72" s="61" t="s">
        <v>111</v>
      </c>
      <c r="C72" s="61"/>
      <c r="D72" s="52">
        <v>0</v>
      </c>
      <c r="E72" s="53">
        <v>0</v>
      </c>
    </row>
    <row r="73" spans="2:5" ht="17.25" hidden="1">
      <c r="B73" s="61" t="s">
        <v>111</v>
      </c>
      <c r="C73" s="61"/>
      <c r="D73" s="52">
        <v>0</v>
      </c>
      <c r="E73" s="53">
        <v>0</v>
      </c>
    </row>
    <row r="74" spans="2:5" ht="17.25" hidden="1">
      <c r="B74" s="61" t="s">
        <v>112</v>
      </c>
      <c r="C74" s="61"/>
      <c r="D74" s="52">
        <v>0</v>
      </c>
      <c r="E74" s="53">
        <v>0</v>
      </c>
    </row>
    <row r="75" spans="2:5" ht="17.25" hidden="1">
      <c r="B75" s="61" t="s">
        <v>113</v>
      </c>
      <c r="C75" s="61"/>
      <c r="D75" s="52">
        <v>0</v>
      </c>
      <c r="E75" s="53">
        <v>0</v>
      </c>
    </row>
    <row r="76" spans="2:5" ht="17.25" hidden="1">
      <c r="B76" s="61" t="s">
        <v>114</v>
      </c>
      <c r="C76" s="61"/>
      <c r="D76" s="52">
        <v>0</v>
      </c>
      <c r="E76" s="53">
        <v>0</v>
      </c>
    </row>
    <row r="77" spans="2:5" ht="18" hidden="1" thickBot="1">
      <c r="B77" s="65" t="s">
        <v>115</v>
      </c>
      <c r="C77" s="65"/>
      <c r="D77" s="55">
        <v>0</v>
      </c>
      <c r="E77" s="56">
        <v>0</v>
      </c>
    </row>
    <row r="78" spans="2:5" ht="17.25" hidden="1">
      <c r="B78" s="61" t="s">
        <v>80</v>
      </c>
      <c r="C78" s="61"/>
      <c r="D78" s="52">
        <v>0</v>
      </c>
      <c r="E78" s="53">
        <v>0</v>
      </c>
    </row>
    <row r="79" spans="2:5" ht="17.25" hidden="1">
      <c r="B79" s="61"/>
      <c r="C79" s="61"/>
      <c r="D79" s="284"/>
      <c r="E79" s="295"/>
    </row>
    <row r="80" spans="2:5" ht="17.25" hidden="1">
      <c r="B80" s="69" t="s">
        <v>622</v>
      </c>
      <c r="C80" s="69"/>
      <c r="D80" s="287" t="s">
        <v>109</v>
      </c>
      <c r="E80" s="71">
        <v>0</v>
      </c>
    </row>
    <row r="81" spans="2:5" ht="17.25" hidden="1">
      <c r="B81" s="61" t="s">
        <v>110</v>
      </c>
      <c r="C81" s="61"/>
      <c r="D81" s="52">
        <v>0</v>
      </c>
      <c r="E81" s="53">
        <v>0</v>
      </c>
    </row>
    <row r="82" spans="2:5" ht="17.25" hidden="1">
      <c r="B82" s="61" t="s">
        <v>111</v>
      </c>
      <c r="C82" s="61"/>
      <c r="D82" s="52">
        <v>0</v>
      </c>
      <c r="E82" s="53">
        <v>0</v>
      </c>
    </row>
    <row r="83" spans="2:5" ht="17.25" hidden="1">
      <c r="B83" s="61" t="s">
        <v>111</v>
      </c>
      <c r="C83" s="61"/>
      <c r="D83" s="52">
        <v>0</v>
      </c>
      <c r="E83" s="53">
        <v>0</v>
      </c>
    </row>
    <row r="84" spans="2:5" ht="17.25" hidden="1">
      <c r="B84" s="61" t="s">
        <v>111</v>
      </c>
      <c r="C84" s="61"/>
      <c r="D84" s="52">
        <v>0</v>
      </c>
      <c r="E84" s="53">
        <v>0</v>
      </c>
    </row>
    <row r="85" spans="2:5" ht="17.25" hidden="1">
      <c r="B85" s="61" t="s">
        <v>112</v>
      </c>
      <c r="C85" s="61"/>
      <c r="D85" s="52">
        <v>0</v>
      </c>
      <c r="E85" s="53">
        <v>0</v>
      </c>
    </row>
    <row r="86" spans="2:5" ht="17.25" hidden="1">
      <c r="B86" s="61" t="s">
        <v>113</v>
      </c>
      <c r="C86" s="61"/>
      <c r="D86" s="52">
        <v>0</v>
      </c>
      <c r="E86" s="53">
        <v>0</v>
      </c>
    </row>
    <row r="87" spans="2:5" ht="17.25" hidden="1">
      <c r="B87" s="61" t="s">
        <v>114</v>
      </c>
      <c r="C87" s="61"/>
      <c r="D87" s="52">
        <v>0</v>
      </c>
      <c r="E87" s="53">
        <v>0</v>
      </c>
    </row>
    <row r="88" spans="2:5" ht="18" hidden="1" thickBot="1">
      <c r="B88" s="65" t="s">
        <v>115</v>
      </c>
      <c r="C88" s="65"/>
      <c r="D88" s="55">
        <v>0</v>
      </c>
      <c r="E88" s="56">
        <v>0</v>
      </c>
    </row>
    <row r="89" spans="2:5" ht="17.25" hidden="1">
      <c r="B89" s="61" t="s">
        <v>80</v>
      </c>
      <c r="C89" s="61"/>
      <c r="D89" s="52">
        <v>0</v>
      </c>
      <c r="E89" s="53">
        <v>0</v>
      </c>
    </row>
    <row r="90" spans="2:5" ht="17.25" hidden="1">
      <c r="B90" s="61"/>
      <c r="C90" s="61"/>
      <c r="D90" s="288"/>
      <c r="E90" s="298"/>
    </row>
    <row r="91" spans="2:5" ht="17.25" hidden="1">
      <c r="B91" s="69" t="s">
        <v>622</v>
      </c>
      <c r="C91" s="69"/>
      <c r="D91" s="287" t="s">
        <v>109</v>
      </c>
      <c r="E91" s="71">
        <v>0</v>
      </c>
    </row>
    <row r="92" spans="2:5" ht="17.25" hidden="1">
      <c r="B92" s="61" t="s">
        <v>110</v>
      </c>
      <c r="C92" s="61"/>
      <c r="D92" s="52">
        <v>0</v>
      </c>
      <c r="E92" s="53">
        <v>0</v>
      </c>
    </row>
    <row r="93" spans="2:5" ht="17.25" hidden="1">
      <c r="B93" s="61" t="s">
        <v>111</v>
      </c>
      <c r="C93" s="61"/>
      <c r="D93" s="52">
        <v>0</v>
      </c>
      <c r="E93" s="53">
        <v>0</v>
      </c>
    </row>
    <row r="94" spans="2:5" ht="17.25" hidden="1">
      <c r="B94" s="61" t="s">
        <v>111</v>
      </c>
      <c r="C94" s="61"/>
      <c r="D94" s="52">
        <v>0</v>
      </c>
      <c r="E94" s="53">
        <v>0</v>
      </c>
    </row>
    <row r="95" spans="2:5" ht="17.25" hidden="1">
      <c r="B95" s="61" t="s">
        <v>111</v>
      </c>
      <c r="C95" s="61"/>
      <c r="D95" s="52">
        <v>0</v>
      </c>
      <c r="E95" s="53">
        <v>0</v>
      </c>
    </row>
    <row r="96" spans="2:5" ht="17.25" hidden="1">
      <c r="B96" s="61" t="s">
        <v>112</v>
      </c>
      <c r="C96" s="61"/>
      <c r="D96" s="52">
        <v>0</v>
      </c>
      <c r="E96" s="53">
        <v>0</v>
      </c>
    </row>
    <row r="97" spans="2:5" ht="17.25" hidden="1">
      <c r="B97" s="61" t="s">
        <v>113</v>
      </c>
      <c r="C97" s="61"/>
      <c r="D97" s="52">
        <v>0</v>
      </c>
      <c r="E97" s="53">
        <v>0</v>
      </c>
    </row>
    <row r="98" spans="2:5" ht="17.25" hidden="1">
      <c r="B98" s="61" t="s">
        <v>114</v>
      </c>
      <c r="C98" s="61"/>
      <c r="D98" s="52">
        <v>0</v>
      </c>
      <c r="E98" s="53">
        <v>0</v>
      </c>
    </row>
    <row r="99" spans="2:5" ht="18" hidden="1" thickBot="1">
      <c r="B99" s="65" t="s">
        <v>115</v>
      </c>
      <c r="C99" s="65"/>
      <c r="D99" s="55">
        <v>0</v>
      </c>
      <c r="E99" s="56">
        <v>0</v>
      </c>
    </row>
    <row r="100" spans="2:5" ht="17.25" hidden="1">
      <c r="B100" s="61" t="s">
        <v>80</v>
      </c>
      <c r="C100" s="61"/>
      <c r="D100" s="52">
        <v>0</v>
      </c>
      <c r="E100" s="53">
        <v>0</v>
      </c>
    </row>
    <row r="101" spans="2:5" ht="17.25" hidden="1">
      <c r="B101" s="61"/>
      <c r="C101" s="61"/>
      <c r="D101" s="284"/>
      <c r="E101" s="295"/>
    </row>
    <row r="102" spans="2:5" ht="17.25" hidden="1">
      <c r="B102" s="69" t="s">
        <v>116</v>
      </c>
      <c r="C102" s="69"/>
      <c r="D102" s="287" t="s">
        <v>109</v>
      </c>
      <c r="E102" s="71">
        <v>0</v>
      </c>
    </row>
    <row r="103" spans="2:5" ht="17.25" hidden="1">
      <c r="B103" s="61" t="s">
        <v>110</v>
      </c>
      <c r="C103" s="61"/>
      <c r="D103" s="52">
        <v>0</v>
      </c>
      <c r="E103" s="53">
        <v>0</v>
      </c>
    </row>
    <row r="104" spans="2:5" ht="17.25" hidden="1">
      <c r="B104" s="61" t="s">
        <v>111</v>
      </c>
      <c r="C104" s="61"/>
      <c r="D104" s="52">
        <v>0</v>
      </c>
      <c r="E104" s="53">
        <v>0</v>
      </c>
    </row>
    <row r="105" spans="2:5" ht="17.25" hidden="1">
      <c r="B105" s="61" t="s">
        <v>111</v>
      </c>
      <c r="C105" s="61"/>
      <c r="D105" s="52">
        <v>0</v>
      </c>
      <c r="E105" s="53">
        <v>0</v>
      </c>
    </row>
    <row r="106" spans="2:5" ht="17.25" hidden="1">
      <c r="B106" s="61" t="s">
        <v>111</v>
      </c>
      <c r="C106" s="61"/>
      <c r="D106" s="52">
        <v>0</v>
      </c>
      <c r="E106" s="53">
        <v>0</v>
      </c>
    </row>
    <row r="107" spans="2:5" ht="17.25" hidden="1">
      <c r="B107" s="61" t="s">
        <v>112</v>
      </c>
      <c r="C107" s="61"/>
      <c r="D107" s="52">
        <v>0</v>
      </c>
      <c r="E107" s="53">
        <v>0</v>
      </c>
    </row>
    <row r="108" spans="2:5" ht="17.25" hidden="1">
      <c r="B108" s="61" t="s">
        <v>113</v>
      </c>
      <c r="C108" s="61"/>
      <c r="D108" s="52">
        <v>0</v>
      </c>
      <c r="E108" s="53">
        <v>0</v>
      </c>
    </row>
    <row r="109" spans="2:5" ht="17.25" hidden="1">
      <c r="B109" s="61" t="s">
        <v>114</v>
      </c>
      <c r="C109" s="61"/>
      <c r="D109" s="52">
        <v>0</v>
      </c>
      <c r="E109" s="53">
        <v>0</v>
      </c>
    </row>
    <row r="110" spans="2:5" ht="18" hidden="1" thickBot="1">
      <c r="B110" s="65" t="s">
        <v>115</v>
      </c>
      <c r="C110" s="65"/>
      <c r="D110" s="55">
        <v>0</v>
      </c>
      <c r="E110" s="56">
        <v>0</v>
      </c>
    </row>
    <row r="111" spans="2:5" ht="17.25" hidden="1">
      <c r="B111" s="61" t="s">
        <v>80</v>
      </c>
      <c r="C111" s="61"/>
      <c r="D111" s="52">
        <v>0</v>
      </c>
      <c r="E111" s="53">
        <v>0</v>
      </c>
    </row>
    <row r="112" spans="2:5" ht="17.25" hidden="1">
      <c r="B112" s="61"/>
      <c r="C112" s="61"/>
      <c r="D112" s="284"/>
      <c r="E112" s="295"/>
    </row>
    <row r="113" spans="2:5" ht="17.25" hidden="1">
      <c r="B113" s="69" t="s">
        <v>116</v>
      </c>
      <c r="C113" s="69"/>
      <c r="D113" s="287" t="s">
        <v>109</v>
      </c>
      <c r="E113" s="71">
        <v>0</v>
      </c>
    </row>
    <row r="114" spans="2:5" ht="17.25" hidden="1">
      <c r="B114" s="61" t="s">
        <v>110</v>
      </c>
      <c r="C114" s="61"/>
      <c r="D114" s="52">
        <v>0</v>
      </c>
      <c r="E114" s="53">
        <v>0</v>
      </c>
    </row>
    <row r="115" spans="2:5" ht="17.25" hidden="1">
      <c r="B115" s="61" t="s">
        <v>111</v>
      </c>
      <c r="C115" s="61"/>
      <c r="D115" s="52">
        <v>0</v>
      </c>
      <c r="E115" s="53">
        <v>0</v>
      </c>
    </row>
    <row r="116" spans="2:5" ht="17.25" hidden="1">
      <c r="B116" s="61" t="s">
        <v>111</v>
      </c>
      <c r="C116" s="61"/>
      <c r="D116" s="52">
        <v>0</v>
      </c>
      <c r="E116" s="53">
        <v>0</v>
      </c>
    </row>
    <row r="117" spans="2:5" ht="17.25" hidden="1">
      <c r="B117" s="61" t="s">
        <v>111</v>
      </c>
      <c r="C117" s="61"/>
      <c r="D117" s="52">
        <v>0</v>
      </c>
      <c r="E117" s="53">
        <v>0</v>
      </c>
    </row>
    <row r="118" spans="2:5" ht="17.25" hidden="1">
      <c r="B118" s="61" t="s">
        <v>112</v>
      </c>
      <c r="C118" s="61"/>
      <c r="D118" s="52">
        <v>0</v>
      </c>
      <c r="E118" s="53">
        <v>0</v>
      </c>
    </row>
    <row r="119" spans="2:5" ht="17.25" hidden="1">
      <c r="B119" s="61" t="s">
        <v>113</v>
      </c>
      <c r="C119" s="61"/>
      <c r="D119" s="52">
        <v>0</v>
      </c>
      <c r="E119" s="53">
        <v>0</v>
      </c>
    </row>
    <row r="120" spans="2:5" ht="17.25" hidden="1">
      <c r="B120" s="61" t="s">
        <v>114</v>
      </c>
      <c r="C120" s="61"/>
      <c r="D120" s="52">
        <v>0</v>
      </c>
      <c r="E120" s="53">
        <v>0</v>
      </c>
    </row>
    <row r="121" spans="2:5" ht="18" hidden="1" thickBot="1">
      <c r="B121" s="65" t="s">
        <v>115</v>
      </c>
      <c r="C121" s="65"/>
      <c r="D121" s="55">
        <v>0</v>
      </c>
      <c r="E121" s="56">
        <v>0</v>
      </c>
    </row>
    <row r="122" spans="2:5" ht="17.25" hidden="1">
      <c r="B122" s="61" t="s">
        <v>80</v>
      </c>
      <c r="C122" s="61"/>
      <c r="D122" s="52">
        <v>0</v>
      </c>
      <c r="E122" s="53">
        <v>0</v>
      </c>
    </row>
    <row r="123" spans="2:5" ht="17.25" hidden="1">
      <c r="B123" s="61"/>
      <c r="C123" s="61"/>
      <c r="D123" s="288"/>
      <c r="E123" s="298"/>
    </row>
    <row r="124" spans="2:5" ht="17.25" hidden="1">
      <c r="B124" s="69" t="s">
        <v>116</v>
      </c>
      <c r="C124" s="69"/>
      <c r="D124" s="287" t="s">
        <v>109</v>
      </c>
      <c r="E124" s="71">
        <v>0</v>
      </c>
    </row>
    <row r="125" spans="2:5" ht="17.25" hidden="1">
      <c r="B125" s="61" t="s">
        <v>110</v>
      </c>
      <c r="C125" s="61"/>
      <c r="D125" s="52">
        <v>0</v>
      </c>
      <c r="E125" s="53">
        <v>0</v>
      </c>
    </row>
    <row r="126" spans="2:5" ht="17.25" hidden="1">
      <c r="B126" s="61" t="s">
        <v>111</v>
      </c>
      <c r="C126" s="61"/>
      <c r="D126" s="52">
        <v>0</v>
      </c>
      <c r="E126" s="53">
        <v>0</v>
      </c>
    </row>
    <row r="127" spans="2:5" ht="17.25" hidden="1">
      <c r="B127" s="61" t="s">
        <v>111</v>
      </c>
      <c r="C127" s="61"/>
      <c r="D127" s="52">
        <v>0</v>
      </c>
      <c r="E127" s="53">
        <v>0</v>
      </c>
    </row>
    <row r="128" spans="2:5" ht="17.25" hidden="1">
      <c r="B128" s="61" t="s">
        <v>111</v>
      </c>
      <c r="C128" s="61"/>
      <c r="D128" s="52">
        <v>0</v>
      </c>
      <c r="E128" s="53">
        <v>0</v>
      </c>
    </row>
    <row r="129" spans="2:5" ht="17.25" hidden="1">
      <c r="B129" s="61" t="s">
        <v>112</v>
      </c>
      <c r="C129" s="61"/>
      <c r="D129" s="52">
        <v>0</v>
      </c>
      <c r="E129" s="53">
        <v>0</v>
      </c>
    </row>
    <row r="130" spans="2:5" ht="17.25" hidden="1">
      <c r="B130" s="61" t="s">
        <v>113</v>
      </c>
      <c r="C130" s="61"/>
      <c r="D130" s="52">
        <v>0</v>
      </c>
      <c r="E130" s="53">
        <v>0</v>
      </c>
    </row>
    <row r="131" spans="2:5" ht="17.25" hidden="1">
      <c r="B131" s="61" t="s">
        <v>114</v>
      </c>
      <c r="C131" s="61"/>
      <c r="D131" s="52">
        <v>0</v>
      </c>
      <c r="E131" s="53">
        <v>0</v>
      </c>
    </row>
    <row r="132" spans="2:5" ht="18" hidden="1" thickBot="1">
      <c r="B132" s="65" t="s">
        <v>115</v>
      </c>
      <c r="C132" s="65"/>
      <c r="D132" s="55">
        <v>0</v>
      </c>
      <c r="E132" s="56">
        <v>0</v>
      </c>
    </row>
    <row r="133" spans="2:5" ht="17.25" hidden="1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3818204902</v>
      </c>
    </row>
    <row r="136" spans="2:5" ht="17.25">
      <c r="B136" s="61" t="s">
        <v>110</v>
      </c>
      <c r="C136" s="61"/>
      <c r="D136" s="52">
        <v>50</v>
      </c>
      <c r="E136" s="53">
        <v>95455122</v>
      </c>
    </row>
    <row r="137" spans="2:5" ht="17.25">
      <c r="B137" s="61" t="s">
        <v>111</v>
      </c>
      <c r="C137" s="61"/>
      <c r="D137" s="52">
        <v>1</v>
      </c>
      <c r="E137" s="53">
        <v>1909102</v>
      </c>
    </row>
    <row r="138" spans="2:5" ht="17.25">
      <c r="B138" s="61" t="s">
        <v>111</v>
      </c>
      <c r="C138" s="61"/>
      <c r="D138" s="52">
        <v>0.4</v>
      </c>
      <c r="E138" s="53">
        <v>1211087</v>
      </c>
    </row>
    <row r="139" spans="2:5" ht="17.25">
      <c r="B139" s="61" t="s">
        <v>111</v>
      </c>
      <c r="C139" s="61"/>
      <c r="D139" s="52">
        <v>0.1</v>
      </c>
      <c r="E139" s="53">
        <v>302772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2</v>
      </c>
      <c r="E142" s="53">
        <v>3818205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102696288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22909229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675</v>
      </c>
      <c r="C163" s="74"/>
      <c r="D163" s="284"/>
      <c r="E163" s="295"/>
    </row>
    <row r="164" spans="2:5" ht="17.25">
      <c r="B164" s="75">
        <v>150</v>
      </c>
      <c r="C164" s="76"/>
      <c r="D164" s="287" t="s">
        <v>109</v>
      </c>
      <c r="E164" s="71">
        <v>59382123</v>
      </c>
    </row>
    <row r="165" spans="2:5" ht="17.25">
      <c r="B165" s="61" t="s">
        <v>124</v>
      </c>
      <c r="C165" s="61"/>
      <c r="D165" s="52">
        <v>8</v>
      </c>
      <c r="E165" s="53">
        <v>475057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475057</v>
      </c>
    </row>
    <row r="168" spans="2:5" ht="17.25">
      <c r="B168" s="61"/>
      <c r="C168" s="61"/>
      <c r="D168" s="284"/>
      <c r="E168" s="295"/>
    </row>
    <row r="169" spans="2:5" ht="17.25">
      <c r="B169" s="74" t="s">
        <v>676</v>
      </c>
      <c r="C169" s="74"/>
      <c r="D169" s="284"/>
      <c r="E169" s="295"/>
    </row>
    <row r="170" spans="2:5" ht="17.25">
      <c r="B170" s="75">
        <v>250</v>
      </c>
      <c r="C170" s="76"/>
      <c r="D170" s="287" t="s">
        <v>109</v>
      </c>
      <c r="E170" s="71">
        <v>19875374</v>
      </c>
    </row>
    <row r="171" spans="2:5" ht="17.25">
      <c r="B171" s="61" t="s">
        <v>124</v>
      </c>
      <c r="C171" s="61"/>
      <c r="D171" s="52">
        <v>8</v>
      </c>
      <c r="E171" s="53">
        <v>159003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159003</v>
      </c>
    </row>
    <row r="174" spans="2:5" ht="17.25">
      <c r="B174" s="61"/>
      <c r="C174" s="61"/>
      <c r="D174" s="284"/>
      <c r="E174" s="295"/>
    </row>
    <row r="175" spans="2:5" ht="17.25">
      <c r="B175" s="74" t="s">
        <v>677</v>
      </c>
      <c r="C175" s="74"/>
      <c r="D175" s="284"/>
      <c r="E175" s="295"/>
    </row>
    <row r="176" spans="2:5" ht="17.25">
      <c r="B176" s="75">
        <v>202</v>
      </c>
      <c r="C176" s="76"/>
      <c r="D176" s="287" t="s">
        <v>109</v>
      </c>
      <c r="E176" s="71">
        <v>3205886</v>
      </c>
    </row>
    <row r="177" spans="2:5" ht="17.25">
      <c r="B177" s="61" t="s">
        <v>124</v>
      </c>
      <c r="C177" s="61"/>
      <c r="D177" s="52">
        <v>8</v>
      </c>
      <c r="E177" s="53">
        <v>25647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25647</v>
      </c>
    </row>
    <row r="180" spans="2:5" ht="17.25">
      <c r="B180" s="61"/>
      <c r="C180" s="61"/>
      <c r="D180" s="284"/>
      <c r="E180" s="295"/>
    </row>
    <row r="181" spans="2:5" ht="17.25">
      <c r="B181" s="74" t="s">
        <v>678</v>
      </c>
      <c r="C181" s="74"/>
      <c r="D181" s="284"/>
      <c r="E181" s="295"/>
    </row>
    <row r="182" spans="2:5" ht="17.25">
      <c r="B182" s="75">
        <v>151</v>
      </c>
      <c r="C182" s="76"/>
      <c r="D182" s="287" t="s">
        <v>109</v>
      </c>
      <c r="E182" s="71">
        <v>238873</v>
      </c>
    </row>
    <row r="183" spans="2:5" ht="17.25">
      <c r="B183" s="61" t="s">
        <v>124</v>
      </c>
      <c r="C183" s="61"/>
      <c r="D183" s="52">
        <v>0</v>
      </c>
      <c r="E183" s="53">
        <v>0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0</v>
      </c>
      <c r="E185" s="53">
        <v>0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288"/>
      <c r="E228" s="47"/>
    </row>
    <row r="229" spans="2:5" ht="17.25">
      <c r="B229" s="62" t="s">
        <v>203</v>
      </c>
      <c r="C229" s="63"/>
      <c r="D229" s="94"/>
      <c r="E229" s="71">
        <v>82702256</v>
      </c>
    </row>
    <row r="230" spans="2:5" ht="17.25">
      <c r="B230" s="61" t="s">
        <v>124</v>
      </c>
      <c r="C230" s="61"/>
      <c r="D230" s="288"/>
      <c r="E230" s="53">
        <v>659707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659707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765</v>
      </c>
      <c r="C238" s="53">
        <v>3818204902</v>
      </c>
      <c r="D238" s="52">
        <v>0.223</v>
      </c>
      <c r="E238" s="53">
        <v>851460</v>
      </c>
    </row>
    <row r="239" spans="2:5" ht="17.25">
      <c r="B239" s="47" t="s">
        <v>766</v>
      </c>
      <c r="C239" s="53">
        <v>3818204902</v>
      </c>
      <c r="D239" s="52">
        <v>0.14599999999999999</v>
      </c>
      <c r="E239" s="53">
        <v>557458</v>
      </c>
    </row>
    <row r="240" spans="2:5" ht="17.25">
      <c r="B240" s="47" t="s">
        <v>767</v>
      </c>
      <c r="C240" s="53">
        <v>3818204902</v>
      </c>
      <c r="D240" s="52">
        <v>2</v>
      </c>
      <c r="E240" s="53">
        <v>7636410</v>
      </c>
    </row>
    <row r="241" spans="2:5" ht="17.25">
      <c r="B241" s="47" t="s">
        <v>768</v>
      </c>
      <c r="C241" s="53">
        <v>790488043</v>
      </c>
      <c r="D241" s="52">
        <v>3</v>
      </c>
      <c r="E241" s="53">
        <v>2371464</v>
      </c>
    </row>
    <row r="242" spans="2:5" ht="17.25">
      <c r="B242" s="47" t="s">
        <v>769</v>
      </c>
      <c r="C242" s="53">
        <v>176887261</v>
      </c>
      <c r="D242" s="52">
        <v>3</v>
      </c>
      <c r="E242" s="53">
        <v>530662</v>
      </c>
    </row>
    <row r="243" spans="2:5" ht="17.25">
      <c r="B243" s="47" t="s">
        <v>770</v>
      </c>
      <c r="C243" s="53">
        <v>177313167</v>
      </c>
      <c r="D243" s="52">
        <v>3</v>
      </c>
      <c r="E243" s="53">
        <v>531940</v>
      </c>
    </row>
    <row r="244" spans="2:5" ht="17.25">
      <c r="B244" s="47">
        <v>0</v>
      </c>
      <c r="C244" s="53">
        <v>0</v>
      </c>
      <c r="D244" s="52">
        <v>0</v>
      </c>
      <c r="E244" s="53">
        <v>0</v>
      </c>
    </row>
    <row r="245" spans="2:5" ht="17.25">
      <c r="B245" s="47">
        <v>0</v>
      </c>
      <c r="C245" s="53">
        <v>0</v>
      </c>
      <c r="D245" s="52">
        <v>0</v>
      </c>
      <c r="E245" s="53">
        <v>0</v>
      </c>
    </row>
    <row r="246" spans="2:5" ht="17.25">
      <c r="B246" s="47">
        <v>0</v>
      </c>
      <c r="C246" s="53">
        <v>0</v>
      </c>
      <c r="D246" s="52">
        <v>0</v>
      </c>
      <c r="E246" s="53">
        <v>0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12479394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45818459</v>
      </c>
    </row>
    <row r="276" spans="2:5" ht="17.25">
      <c r="B276" s="61" t="s">
        <v>130</v>
      </c>
      <c r="C276" s="61"/>
      <c r="D276" s="288"/>
      <c r="E276" s="53">
        <v>45818459</v>
      </c>
    </row>
    <row r="277" spans="2:5" ht="17.25">
      <c r="B277" s="61" t="s">
        <v>78</v>
      </c>
      <c r="C277" s="61"/>
      <c r="D277" s="288"/>
      <c r="E277" s="53">
        <v>22909229</v>
      </c>
    </row>
    <row r="278" spans="2:5" ht="17.25">
      <c r="B278" s="61" t="s">
        <v>131</v>
      </c>
      <c r="C278" s="61"/>
      <c r="D278" s="288"/>
      <c r="E278" s="53">
        <v>102696288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659707</v>
      </c>
    </row>
    <row r="281" spans="2:5" ht="18" thickBot="1">
      <c r="B281" s="65" t="s">
        <v>134</v>
      </c>
      <c r="C281" s="65"/>
      <c r="D281" s="291"/>
      <c r="E281" s="56">
        <v>12479394</v>
      </c>
    </row>
    <row r="282" spans="2:5" ht="18" thickBot="1">
      <c r="B282" s="57" t="s">
        <v>135</v>
      </c>
      <c r="C282" s="58"/>
      <c r="D282" s="289"/>
      <c r="E282" s="60">
        <v>230381536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0">
    <tabColor theme="4" tint="0.39997558519241921"/>
  </sheetPr>
  <dimension ref="B1:F282"/>
  <sheetViews>
    <sheetView topLeftCell="A272" workbookViewId="0">
      <selection sqref="A1:E1048576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819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283281888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3399383</v>
      </c>
    </row>
    <row r="9" spans="2:5" ht="18" thickBot="1">
      <c r="B9" s="57" t="s">
        <v>89</v>
      </c>
      <c r="C9" s="58"/>
      <c r="D9" s="59">
        <v>12</v>
      </c>
      <c r="E9" s="60">
        <v>3399383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2.165</v>
      </c>
      <c r="E14" s="53">
        <v>613305</v>
      </c>
    </row>
    <row r="15" spans="2:5" ht="17.25">
      <c r="B15" s="61" t="s">
        <v>93</v>
      </c>
      <c r="C15" s="61"/>
      <c r="D15" s="52">
        <v>0.183</v>
      </c>
      <c r="E15" s="53">
        <v>51841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9.6519999999999992</v>
      </c>
      <c r="E25" s="53">
        <v>2734237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3399383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3399383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820</v>
      </c>
      <c r="C36" s="69"/>
      <c r="D36" s="287" t="s">
        <v>109</v>
      </c>
      <c r="E36" s="71">
        <v>283281888</v>
      </c>
    </row>
    <row r="37" spans="2:6" ht="17.25">
      <c r="B37" s="61" t="s">
        <v>110</v>
      </c>
      <c r="C37" s="61"/>
      <c r="D37" s="52">
        <v>25</v>
      </c>
      <c r="E37" s="53">
        <v>7082047</v>
      </c>
    </row>
    <row r="38" spans="2:6" ht="17.25">
      <c r="B38" s="61" t="s">
        <v>111</v>
      </c>
      <c r="C38" s="61"/>
      <c r="D38" s="52">
        <v>0.5</v>
      </c>
      <c r="E38" s="53">
        <v>141641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0</v>
      </c>
      <c r="E43" s="53">
        <v>0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25.5</v>
      </c>
      <c r="E45" s="53">
        <v>7223688</v>
      </c>
    </row>
    <row r="46" spans="2:6" ht="17.25">
      <c r="B46" s="61"/>
      <c r="C46" s="61"/>
      <c r="D46" s="284"/>
      <c r="E46" s="295"/>
    </row>
    <row r="47" spans="2:6" ht="17.25">
      <c r="B47" s="69" t="s">
        <v>622</v>
      </c>
      <c r="C47" s="69"/>
      <c r="D47" s="287" t="s">
        <v>109</v>
      </c>
      <c r="E47" s="71">
        <v>0</v>
      </c>
    </row>
    <row r="48" spans="2:6" ht="17.25">
      <c r="B48" s="61" t="s">
        <v>110</v>
      </c>
      <c r="C48" s="61"/>
      <c r="D48" s="52">
        <v>0</v>
      </c>
      <c r="E48" s="53">
        <v>0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0</v>
      </c>
      <c r="E54" s="53">
        <v>0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0</v>
      </c>
      <c r="E56" s="53">
        <v>0</v>
      </c>
    </row>
    <row r="57" spans="2:5" ht="17.25">
      <c r="B57" s="61"/>
      <c r="C57" s="61"/>
      <c r="D57" s="288"/>
      <c r="E57" s="298"/>
    </row>
    <row r="58" spans="2:5" ht="17.25">
      <c r="B58" s="69" t="s">
        <v>622</v>
      </c>
      <c r="C58" s="69"/>
      <c r="D58" s="287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283281888</v>
      </c>
    </row>
    <row r="136" spans="2:5" ht="17.25">
      <c r="B136" s="61" t="s">
        <v>110</v>
      </c>
      <c r="C136" s="61"/>
      <c r="D136" s="52">
        <v>25</v>
      </c>
      <c r="E136" s="53">
        <v>7082047</v>
      </c>
    </row>
    <row r="137" spans="2:5" ht="17.25">
      <c r="B137" s="61" t="s">
        <v>111</v>
      </c>
      <c r="C137" s="61"/>
      <c r="D137" s="52">
        <v>0.5</v>
      </c>
      <c r="E137" s="53">
        <v>141641</v>
      </c>
    </row>
    <row r="138" spans="2:5" ht="17.25">
      <c r="B138" s="61" t="s">
        <v>111</v>
      </c>
      <c r="C138" s="61"/>
      <c r="D138" s="52">
        <v>0</v>
      </c>
      <c r="E138" s="53">
        <v>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0</v>
      </c>
      <c r="E142" s="53">
        <v>0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7223688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1699691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821</v>
      </c>
      <c r="C163" s="74"/>
      <c r="D163" s="284"/>
      <c r="E163" s="295"/>
    </row>
    <row r="164" spans="2:5" ht="17.25">
      <c r="B164" s="75">
        <v>152</v>
      </c>
      <c r="C164" s="76"/>
      <c r="D164" s="287" t="s">
        <v>109</v>
      </c>
      <c r="E164" s="71">
        <v>13832550</v>
      </c>
    </row>
    <row r="165" spans="2:5" ht="17.25">
      <c r="B165" s="61" t="s">
        <v>124</v>
      </c>
      <c r="C165" s="61"/>
      <c r="D165" s="52">
        <v>8</v>
      </c>
      <c r="E165" s="53">
        <v>110660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110660</v>
      </c>
    </row>
    <row r="168" spans="2:5" ht="17.25">
      <c r="B168" s="61"/>
      <c r="C168" s="61"/>
      <c r="D168" s="284"/>
      <c r="E168" s="295"/>
    </row>
    <row r="169" spans="2:5" ht="17.25">
      <c r="B169" s="74" t="s">
        <v>822</v>
      </c>
      <c r="C169" s="74"/>
      <c r="D169" s="284"/>
      <c r="E169" s="295"/>
    </row>
    <row r="170" spans="2:5" ht="17.25">
      <c r="B170" s="75">
        <v>151</v>
      </c>
      <c r="C170" s="76"/>
      <c r="D170" s="287" t="s">
        <v>109</v>
      </c>
      <c r="E170" s="71">
        <v>7423225</v>
      </c>
    </row>
    <row r="171" spans="2:5" ht="17.25">
      <c r="B171" s="61" t="s">
        <v>124</v>
      </c>
      <c r="C171" s="61"/>
      <c r="D171" s="52">
        <v>8</v>
      </c>
      <c r="E171" s="53">
        <v>59386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59386</v>
      </c>
    </row>
    <row r="174" spans="2:5" ht="17.25">
      <c r="B174" s="61"/>
      <c r="C174" s="61"/>
      <c r="D174" s="284"/>
      <c r="E174" s="295"/>
    </row>
    <row r="175" spans="2:5" ht="17.25">
      <c r="B175" s="74" t="s">
        <v>823</v>
      </c>
      <c r="C175" s="74"/>
      <c r="D175" s="284"/>
      <c r="E175" s="295"/>
    </row>
    <row r="176" spans="2:5" ht="17.25">
      <c r="B176" s="75">
        <v>150</v>
      </c>
      <c r="C176" s="76"/>
      <c r="D176" s="287" t="s">
        <v>109</v>
      </c>
      <c r="E176" s="71">
        <v>6585828</v>
      </c>
    </row>
    <row r="177" spans="2:5" ht="17.25">
      <c r="B177" s="61" t="s">
        <v>124</v>
      </c>
      <c r="C177" s="61"/>
      <c r="D177" s="52">
        <v>8</v>
      </c>
      <c r="E177" s="53">
        <v>52687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52687</v>
      </c>
    </row>
    <row r="180" spans="2:5" ht="17.25">
      <c r="B180" s="61"/>
      <c r="C180" s="61"/>
      <c r="D180" s="284"/>
      <c r="E180" s="295"/>
    </row>
    <row r="181" spans="2:5" ht="17.25">
      <c r="B181" s="74" t="s">
        <v>824</v>
      </c>
      <c r="C181" s="74"/>
      <c r="D181" s="284"/>
      <c r="E181" s="295"/>
    </row>
    <row r="182" spans="2:5" ht="17.25">
      <c r="B182" s="75">
        <v>108</v>
      </c>
      <c r="C182" s="76"/>
      <c r="D182" s="287" t="s">
        <v>109</v>
      </c>
      <c r="E182" s="71">
        <v>7335563</v>
      </c>
    </row>
    <row r="183" spans="2:5" ht="17.25">
      <c r="B183" s="61" t="s">
        <v>124</v>
      </c>
      <c r="C183" s="61"/>
      <c r="D183" s="52">
        <v>8</v>
      </c>
      <c r="E183" s="53">
        <v>58685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58685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288"/>
      <c r="E228" s="47"/>
    </row>
    <row r="229" spans="2:5" ht="17.25">
      <c r="B229" s="62" t="s">
        <v>203</v>
      </c>
      <c r="C229" s="63"/>
      <c r="D229" s="94"/>
      <c r="E229" s="71">
        <v>35177166</v>
      </c>
    </row>
    <row r="230" spans="2:5" ht="17.25">
      <c r="B230" s="61" t="s">
        <v>124</v>
      </c>
      <c r="C230" s="61"/>
      <c r="D230" s="288"/>
      <c r="E230" s="53">
        <v>281418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281418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825</v>
      </c>
      <c r="C238" s="53">
        <v>2511426</v>
      </c>
      <c r="D238" s="52">
        <v>0</v>
      </c>
      <c r="E238" s="53">
        <v>0</v>
      </c>
    </row>
    <row r="239" spans="2:5" ht="17.25">
      <c r="B239" s="47" t="s">
        <v>826</v>
      </c>
      <c r="C239" s="53">
        <v>430717</v>
      </c>
      <c r="D239" s="52">
        <v>0</v>
      </c>
      <c r="E239" s="53">
        <v>0</v>
      </c>
    </row>
    <row r="240" spans="2:5" ht="17.25">
      <c r="B240" s="47" t="s">
        <v>827</v>
      </c>
      <c r="C240" s="53">
        <v>1185078</v>
      </c>
      <c r="D240" s="52">
        <v>0</v>
      </c>
      <c r="E240" s="53">
        <v>0</v>
      </c>
    </row>
    <row r="241" spans="2:5" ht="17.25">
      <c r="B241" s="47" t="s">
        <v>828</v>
      </c>
      <c r="C241" s="53">
        <v>364502</v>
      </c>
      <c r="D241" s="52">
        <v>0</v>
      </c>
      <c r="E241" s="53">
        <v>0</v>
      </c>
    </row>
    <row r="242" spans="2:5" ht="17.25">
      <c r="B242" s="47" t="s">
        <v>450</v>
      </c>
      <c r="C242" s="53">
        <v>283281888</v>
      </c>
      <c r="D242" s="52">
        <v>3</v>
      </c>
      <c r="E242" s="53">
        <v>849846</v>
      </c>
    </row>
    <row r="243" spans="2:5" ht="17.25">
      <c r="B243" s="47" t="s">
        <v>829</v>
      </c>
      <c r="C243" s="53">
        <v>283281888</v>
      </c>
      <c r="D243" s="52">
        <v>1</v>
      </c>
      <c r="E243" s="53">
        <v>283282</v>
      </c>
    </row>
    <row r="244" spans="2:5" ht="17.25">
      <c r="B244" s="47" t="s">
        <v>830</v>
      </c>
      <c r="C244" s="53">
        <v>283281888</v>
      </c>
      <c r="D244" s="52">
        <v>1</v>
      </c>
      <c r="E244" s="53">
        <v>283282</v>
      </c>
    </row>
    <row r="245" spans="2:5" ht="17.25">
      <c r="B245" s="47" t="s">
        <v>831</v>
      </c>
      <c r="C245" s="53">
        <v>283281888</v>
      </c>
      <c r="D245" s="52">
        <v>0</v>
      </c>
      <c r="E245" s="53">
        <v>0</v>
      </c>
    </row>
    <row r="246" spans="2:5" ht="17.25">
      <c r="B246" s="47" t="s">
        <v>832</v>
      </c>
      <c r="C246" s="53">
        <v>283281888</v>
      </c>
      <c r="D246" s="52">
        <v>2</v>
      </c>
      <c r="E246" s="53">
        <v>566564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1982974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3399383</v>
      </c>
    </row>
    <row r="276" spans="2:5" ht="17.25">
      <c r="B276" s="61" t="s">
        <v>130</v>
      </c>
      <c r="C276" s="61"/>
      <c r="D276" s="288"/>
      <c r="E276" s="53">
        <v>3399383</v>
      </c>
    </row>
    <row r="277" spans="2:5" ht="17.25">
      <c r="B277" s="61" t="s">
        <v>78</v>
      </c>
      <c r="C277" s="61"/>
      <c r="D277" s="288"/>
      <c r="E277" s="53">
        <v>1699691</v>
      </c>
    </row>
    <row r="278" spans="2:5" ht="17.25">
      <c r="B278" s="61" t="s">
        <v>131</v>
      </c>
      <c r="C278" s="61"/>
      <c r="D278" s="288"/>
      <c r="E278" s="53">
        <v>7223688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281418</v>
      </c>
    </row>
    <row r="281" spans="2:5" ht="18" thickBot="1">
      <c r="B281" s="65" t="s">
        <v>134</v>
      </c>
      <c r="C281" s="65"/>
      <c r="D281" s="291"/>
      <c r="E281" s="56">
        <v>1982974</v>
      </c>
    </row>
    <row r="282" spans="2:5" ht="18" thickBot="1">
      <c r="B282" s="57" t="s">
        <v>135</v>
      </c>
      <c r="C282" s="58"/>
      <c r="D282" s="289"/>
      <c r="E282" s="60">
        <v>17986537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1">
    <tabColor theme="4" tint="0.39997558519241921"/>
  </sheetPr>
  <dimension ref="B1:F282"/>
  <sheetViews>
    <sheetView workbookViewId="0"/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7" width="12.85546875" style="1" bestFit="1" customWidth="1"/>
    <col min="8" max="8" width="15.140625" style="1" customWidth="1"/>
    <col min="9" max="16384" width="9.140625" style="1"/>
  </cols>
  <sheetData>
    <row r="1" spans="2:5" ht="17.25">
      <c r="B1" s="43" t="s">
        <v>771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696250090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8355002</v>
      </c>
    </row>
    <row r="9" spans="2:5" ht="18" thickBot="1">
      <c r="B9" s="57" t="s">
        <v>89</v>
      </c>
      <c r="C9" s="58"/>
      <c r="D9" s="59">
        <v>12</v>
      </c>
      <c r="E9" s="60">
        <v>8355002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0.83399999999999996</v>
      </c>
      <c r="E14" s="53">
        <v>580673</v>
      </c>
    </row>
    <row r="15" spans="2:5" ht="17.25">
      <c r="B15" s="61" t="s">
        <v>93</v>
      </c>
      <c r="C15" s="61"/>
      <c r="D15" s="52">
        <v>0.83399999999999996</v>
      </c>
      <c r="E15" s="53">
        <v>580673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0.22500000000000001</v>
      </c>
      <c r="E22" s="53">
        <v>156656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10.106999999999999</v>
      </c>
      <c r="E25" s="53">
        <v>7037000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8355002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8355002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833</v>
      </c>
      <c r="C36" s="69"/>
      <c r="D36" s="287" t="s">
        <v>109</v>
      </c>
      <c r="E36" s="71">
        <v>242470063</v>
      </c>
    </row>
    <row r="37" spans="2:6" ht="17.25">
      <c r="B37" s="61" t="s">
        <v>110</v>
      </c>
      <c r="C37" s="61"/>
      <c r="D37" s="52">
        <v>25</v>
      </c>
      <c r="E37" s="53">
        <v>6061752</v>
      </c>
    </row>
    <row r="38" spans="2:6" ht="17.25">
      <c r="B38" s="61" t="s">
        <v>111</v>
      </c>
      <c r="C38" s="61"/>
      <c r="D38" s="52">
        <v>0.5</v>
      </c>
      <c r="E38" s="53">
        <v>121235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242470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26.5</v>
      </c>
      <c r="E45" s="53">
        <v>6425457</v>
      </c>
    </row>
    <row r="46" spans="2:6" ht="17.25">
      <c r="B46" s="61"/>
      <c r="C46" s="61"/>
      <c r="D46" s="284"/>
      <c r="E46" s="295"/>
    </row>
    <row r="47" spans="2:6" ht="17.25">
      <c r="B47" s="69" t="s">
        <v>834</v>
      </c>
      <c r="C47" s="69"/>
      <c r="D47" s="287" t="s">
        <v>109</v>
      </c>
      <c r="E47" s="71">
        <v>71803284</v>
      </c>
    </row>
    <row r="48" spans="2:6" ht="17.25">
      <c r="B48" s="61" t="s">
        <v>110</v>
      </c>
      <c r="C48" s="61"/>
      <c r="D48" s="52">
        <v>25</v>
      </c>
      <c r="E48" s="53">
        <v>1795082</v>
      </c>
    </row>
    <row r="49" spans="2:5" ht="17.25">
      <c r="B49" s="61" t="s">
        <v>111</v>
      </c>
      <c r="C49" s="61"/>
      <c r="D49" s="52">
        <v>0.5</v>
      </c>
      <c r="E49" s="53">
        <v>35902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1.5</v>
      </c>
      <c r="E52" s="53">
        <v>107705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71803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28</v>
      </c>
      <c r="E56" s="53">
        <v>2010492</v>
      </c>
    </row>
    <row r="57" spans="2:5" ht="17.25">
      <c r="B57" s="61"/>
      <c r="C57" s="61"/>
      <c r="D57" s="288"/>
      <c r="E57" s="298"/>
    </row>
    <row r="58" spans="2:5" ht="17.25">
      <c r="B58" s="69" t="s">
        <v>835</v>
      </c>
      <c r="C58" s="69"/>
      <c r="D58" s="287" t="s">
        <v>109</v>
      </c>
      <c r="E58" s="71">
        <v>31270367</v>
      </c>
    </row>
    <row r="59" spans="2:5" ht="17.25">
      <c r="B59" s="61" t="s">
        <v>110</v>
      </c>
      <c r="C59" s="61"/>
      <c r="D59" s="52">
        <v>25</v>
      </c>
      <c r="E59" s="53">
        <v>781759</v>
      </c>
    </row>
    <row r="60" spans="2:5" ht="17.25">
      <c r="B60" s="61" t="s">
        <v>111</v>
      </c>
      <c r="C60" s="61"/>
      <c r="D60" s="52">
        <v>0.5</v>
      </c>
      <c r="E60" s="53">
        <v>15635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1</v>
      </c>
      <c r="E65" s="53">
        <v>31270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26.5</v>
      </c>
      <c r="E67" s="53">
        <v>828664</v>
      </c>
    </row>
    <row r="68" spans="2:5" ht="17.25">
      <c r="B68" s="61"/>
      <c r="C68" s="61"/>
      <c r="D68" s="284"/>
      <c r="E68" s="295"/>
    </row>
    <row r="69" spans="2:5" ht="17.25">
      <c r="B69" s="69" t="s">
        <v>836</v>
      </c>
      <c r="C69" s="69"/>
      <c r="D69" s="287" t="s">
        <v>109</v>
      </c>
      <c r="E69" s="71">
        <v>7740652</v>
      </c>
    </row>
    <row r="70" spans="2:5" ht="17.25">
      <c r="B70" s="61" t="s">
        <v>110</v>
      </c>
      <c r="C70" s="61"/>
      <c r="D70" s="52">
        <v>25</v>
      </c>
      <c r="E70" s="53">
        <v>193516</v>
      </c>
    </row>
    <row r="71" spans="2:5" ht="17.25">
      <c r="B71" s="61" t="s">
        <v>111</v>
      </c>
      <c r="C71" s="61"/>
      <c r="D71" s="52">
        <v>0.5</v>
      </c>
      <c r="E71" s="53">
        <v>3870</v>
      </c>
    </row>
    <row r="72" spans="2:5" ht="17.25">
      <c r="B72" s="61" t="s">
        <v>111</v>
      </c>
      <c r="C72" s="61"/>
      <c r="D72" s="52">
        <v>0.5</v>
      </c>
      <c r="E72" s="53">
        <v>3870</v>
      </c>
    </row>
    <row r="73" spans="2:5" ht="17.25">
      <c r="B73" s="61" t="s">
        <v>111</v>
      </c>
      <c r="C73" s="61"/>
      <c r="D73" s="52">
        <v>0.5</v>
      </c>
      <c r="E73" s="53">
        <v>3870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1</v>
      </c>
      <c r="E76" s="53">
        <v>7741</v>
      </c>
    </row>
    <row r="77" spans="2:5" ht="18" thickBot="1">
      <c r="B77" s="65" t="s">
        <v>115</v>
      </c>
      <c r="C77" s="65"/>
      <c r="D77" s="55">
        <v>1.1459999999999999</v>
      </c>
      <c r="E77" s="56">
        <v>8871</v>
      </c>
    </row>
    <row r="78" spans="2:5" ht="17.25">
      <c r="B78" s="61" t="s">
        <v>80</v>
      </c>
      <c r="C78" s="61"/>
      <c r="D78" s="52">
        <v>28.646000000000001</v>
      </c>
      <c r="E78" s="53">
        <v>221738</v>
      </c>
    </row>
    <row r="79" spans="2:5" ht="17.25">
      <c r="B79" s="61"/>
      <c r="C79" s="61"/>
      <c r="D79" s="284"/>
      <c r="E79" s="295"/>
    </row>
    <row r="80" spans="2:5" ht="17.25">
      <c r="B80" s="69" t="s">
        <v>837</v>
      </c>
      <c r="C80" s="69"/>
      <c r="D80" s="287" t="s">
        <v>109</v>
      </c>
      <c r="E80" s="71">
        <v>15832105</v>
      </c>
    </row>
    <row r="81" spans="2:5" ht="17.25">
      <c r="B81" s="61" t="s">
        <v>110</v>
      </c>
      <c r="C81" s="61"/>
      <c r="D81" s="52">
        <v>25</v>
      </c>
      <c r="E81" s="53">
        <v>395803</v>
      </c>
    </row>
    <row r="82" spans="2:5" ht="17.25">
      <c r="B82" s="61" t="s">
        <v>111</v>
      </c>
      <c r="C82" s="61"/>
      <c r="D82" s="52">
        <v>0.5</v>
      </c>
      <c r="E82" s="53">
        <v>7916</v>
      </c>
    </row>
    <row r="83" spans="2:5" ht="17.25">
      <c r="B83" s="61" t="s">
        <v>111</v>
      </c>
      <c r="C83" s="61"/>
      <c r="D83" s="52">
        <v>0.5</v>
      </c>
      <c r="E83" s="53">
        <v>7916</v>
      </c>
    </row>
    <row r="84" spans="2:5" ht="17.25">
      <c r="B84" s="61" t="s">
        <v>111</v>
      </c>
      <c r="C84" s="61"/>
      <c r="D84" s="52">
        <v>0.5</v>
      </c>
      <c r="E84" s="53">
        <v>7916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1</v>
      </c>
      <c r="E87" s="53">
        <v>15832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27.5</v>
      </c>
      <c r="E89" s="53">
        <v>435383</v>
      </c>
    </row>
    <row r="90" spans="2:5" ht="17.25">
      <c r="B90" s="61"/>
      <c r="C90" s="61"/>
      <c r="D90" s="288"/>
      <c r="E90" s="298"/>
    </row>
    <row r="91" spans="2:5" ht="17.25">
      <c r="B91" s="69" t="s">
        <v>838</v>
      </c>
      <c r="C91" s="69"/>
      <c r="D91" s="287" t="s">
        <v>109</v>
      </c>
      <c r="E91" s="71">
        <v>111240993</v>
      </c>
    </row>
    <row r="92" spans="2:5" ht="17.25">
      <c r="B92" s="61" t="s">
        <v>110</v>
      </c>
      <c r="C92" s="61"/>
      <c r="D92" s="52">
        <v>25</v>
      </c>
      <c r="E92" s="53">
        <v>2781025</v>
      </c>
    </row>
    <row r="93" spans="2:5" ht="17.25">
      <c r="B93" s="61" t="s">
        <v>111</v>
      </c>
      <c r="C93" s="61"/>
      <c r="D93" s="52">
        <v>0.5</v>
      </c>
      <c r="E93" s="53">
        <v>55620</v>
      </c>
    </row>
    <row r="94" spans="2:5" ht="17.25">
      <c r="B94" s="61" t="s">
        <v>111</v>
      </c>
      <c r="C94" s="61"/>
      <c r="D94" s="52">
        <v>0.1</v>
      </c>
      <c r="E94" s="53">
        <v>11124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1</v>
      </c>
      <c r="E98" s="53">
        <v>111241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26.6</v>
      </c>
      <c r="E100" s="53">
        <v>2959010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210219553</v>
      </c>
    </row>
    <row r="103" spans="2:5" ht="17.25">
      <c r="B103" s="61" t="s">
        <v>110</v>
      </c>
      <c r="C103" s="61"/>
      <c r="D103" s="52">
        <v>25</v>
      </c>
      <c r="E103" s="53">
        <v>5255489</v>
      </c>
    </row>
    <row r="104" spans="2:5" ht="17.25">
      <c r="B104" s="61" t="s">
        <v>111</v>
      </c>
      <c r="C104" s="61"/>
      <c r="D104" s="52">
        <v>0.25</v>
      </c>
      <c r="E104" s="53">
        <v>52555</v>
      </c>
    </row>
    <row r="105" spans="2:5" ht="17.25">
      <c r="B105" s="61" t="s">
        <v>111</v>
      </c>
      <c r="C105" s="61"/>
      <c r="D105" s="52">
        <v>0.5</v>
      </c>
      <c r="E105" s="53">
        <v>105110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1</v>
      </c>
      <c r="E109" s="53">
        <v>210220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26.75</v>
      </c>
      <c r="E111" s="53">
        <v>5623374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5673073</v>
      </c>
    </row>
    <row r="114" spans="2:5" ht="17.25">
      <c r="B114" s="61" t="s">
        <v>110</v>
      </c>
      <c r="C114" s="61"/>
      <c r="D114" s="52">
        <v>25</v>
      </c>
      <c r="E114" s="53">
        <v>141827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1</v>
      </c>
      <c r="E120" s="53">
        <v>5673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26</v>
      </c>
      <c r="E122" s="53">
        <v>147500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696250090</v>
      </c>
    </row>
    <row r="136" spans="2:5" ht="17.25">
      <c r="B136" s="61" t="s">
        <v>110</v>
      </c>
      <c r="C136" s="61"/>
      <c r="D136" s="52">
        <v>200</v>
      </c>
      <c r="E136" s="53">
        <v>17406253</v>
      </c>
    </row>
    <row r="137" spans="2:5" ht="17.25">
      <c r="B137" s="61" t="s">
        <v>111</v>
      </c>
      <c r="C137" s="61"/>
      <c r="D137" s="52">
        <v>3.25</v>
      </c>
      <c r="E137" s="53">
        <v>292733</v>
      </c>
    </row>
    <row r="138" spans="2:5" ht="17.25">
      <c r="B138" s="61" t="s">
        <v>111</v>
      </c>
      <c r="C138" s="61"/>
      <c r="D138" s="52">
        <v>1.6</v>
      </c>
      <c r="E138" s="53">
        <v>128020</v>
      </c>
    </row>
    <row r="139" spans="2:5" ht="17.25">
      <c r="B139" s="61" t="s">
        <v>111</v>
      </c>
      <c r="C139" s="61"/>
      <c r="D139" s="52">
        <v>1</v>
      </c>
      <c r="E139" s="53">
        <v>11786</v>
      </c>
    </row>
    <row r="140" spans="2:5" ht="18" customHeight="1">
      <c r="B140" s="61" t="s">
        <v>112</v>
      </c>
      <c r="C140" s="61"/>
      <c r="D140" s="52">
        <v>1.5</v>
      </c>
      <c r="E140" s="53">
        <v>107705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8</v>
      </c>
      <c r="E142" s="53">
        <v>696250</v>
      </c>
    </row>
    <row r="143" spans="2:5" ht="18" thickBot="1">
      <c r="B143" s="65" t="s">
        <v>115</v>
      </c>
      <c r="C143" s="65"/>
      <c r="D143" s="52">
        <v>1.1459999999999999</v>
      </c>
      <c r="E143" s="53">
        <v>8871</v>
      </c>
    </row>
    <row r="144" spans="2:5" ht="18" thickBot="1">
      <c r="B144" s="57" t="s">
        <v>117</v>
      </c>
      <c r="C144" s="58"/>
      <c r="D144" s="289"/>
      <c r="E144" s="60">
        <v>18651618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4177501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696250090</v>
      </c>
    </row>
    <row r="151" spans="2:5" ht="17.25">
      <c r="B151" s="61" t="s">
        <v>119</v>
      </c>
      <c r="C151" s="61"/>
      <c r="D151" s="52">
        <v>4</v>
      </c>
      <c r="E151" s="53">
        <v>2785000</v>
      </c>
    </row>
    <row r="152" spans="2:5" ht="17.25">
      <c r="B152" s="61" t="s">
        <v>120</v>
      </c>
      <c r="C152" s="61"/>
      <c r="D152" s="52">
        <v>1</v>
      </c>
      <c r="E152" s="53">
        <v>696250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0.5</v>
      </c>
      <c r="E154" s="53">
        <v>348125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1.0369999999999999</v>
      </c>
      <c r="E157" s="56">
        <v>722011</v>
      </c>
    </row>
    <row r="158" spans="2:5" ht="18" thickBot="1">
      <c r="B158" s="57" t="s">
        <v>80</v>
      </c>
      <c r="C158" s="58"/>
      <c r="D158" s="59">
        <v>6.5369999999999999</v>
      </c>
      <c r="E158" s="60">
        <v>4551386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839</v>
      </c>
      <c r="C163" s="74"/>
      <c r="D163" s="284"/>
      <c r="E163" s="295"/>
    </row>
    <row r="164" spans="2:5" ht="17.25">
      <c r="B164" s="75">
        <v>250</v>
      </c>
      <c r="C164" s="76"/>
      <c r="D164" s="287" t="s">
        <v>109</v>
      </c>
      <c r="E164" s="71">
        <v>16499237</v>
      </c>
    </row>
    <row r="165" spans="2:5" ht="17.25">
      <c r="B165" s="61" t="s">
        <v>124</v>
      </c>
      <c r="C165" s="61"/>
      <c r="D165" s="52">
        <v>5</v>
      </c>
      <c r="E165" s="53">
        <v>82496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5</v>
      </c>
      <c r="E167" s="53">
        <v>82496</v>
      </c>
    </row>
    <row r="168" spans="2:5" ht="17.25">
      <c r="B168" s="61"/>
      <c r="C168" s="61"/>
      <c r="D168" s="284"/>
      <c r="E168" s="295"/>
    </row>
    <row r="169" spans="2:5" ht="17.25">
      <c r="B169" s="74" t="s">
        <v>840</v>
      </c>
      <c r="C169" s="74"/>
      <c r="D169" s="284"/>
      <c r="E169" s="295"/>
    </row>
    <row r="170" spans="2:5" ht="17.25">
      <c r="B170" s="75">
        <v>150</v>
      </c>
      <c r="C170" s="76"/>
      <c r="D170" s="287" t="s">
        <v>109</v>
      </c>
      <c r="E170" s="71">
        <v>2736283</v>
      </c>
    </row>
    <row r="171" spans="2:5" ht="17.25">
      <c r="B171" s="61" t="s">
        <v>124</v>
      </c>
      <c r="C171" s="61"/>
      <c r="D171" s="52">
        <v>8</v>
      </c>
      <c r="E171" s="53">
        <v>21890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21890</v>
      </c>
    </row>
    <row r="174" spans="2:5" ht="17.25">
      <c r="B174" s="61"/>
      <c r="C174" s="61"/>
      <c r="D174" s="284"/>
      <c r="E174" s="295"/>
    </row>
    <row r="175" spans="2:5" ht="17.25">
      <c r="B175" s="74" t="s">
        <v>841</v>
      </c>
      <c r="C175" s="74"/>
      <c r="D175" s="284"/>
      <c r="E175" s="295"/>
    </row>
    <row r="176" spans="2:5" ht="17.25">
      <c r="B176" s="75">
        <v>151</v>
      </c>
      <c r="C176" s="76"/>
      <c r="D176" s="287" t="s">
        <v>109</v>
      </c>
      <c r="E176" s="71">
        <v>88324120</v>
      </c>
    </row>
    <row r="177" spans="2:5" ht="17.25">
      <c r="B177" s="61" t="s">
        <v>124</v>
      </c>
      <c r="C177" s="61"/>
      <c r="D177" s="52">
        <v>8</v>
      </c>
      <c r="E177" s="53">
        <v>706593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706593</v>
      </c>
    </row>
    <row r="180" spans="2:5" ht="17.25">
      <c r="B180" s="61"/>
      <c r="C180" s="61"/>
      <c r="D180" s="284"/>
      <c r="E180" s="295"/>
    </row>
    <row r="181" spans="2:5" ht="17.25">
      <c r="B181" s="74" t="s">
        <v>842</v>
      </c>
      <c r="C181" s="74"/>
      <c r="D181" s="284"/>
      <c r="E181" s="295"/>
    </row>
    <row r="182" spans="2:5" ht="17.25">
      <c r="B182" s="75">
        <v>650</v>
      </c>
      <c r="C182" s="76"/>
      <c r="D182" s="287" t="s">
        <v>109</v>
      </c>
      <c r="E182" s="71">
        <v>817298</v>
      </c>
    </row>
    <row r="183" spans="2:5" ht="17.25">
      <c r="B183" s="61" t="s">
        <v>124</v>
      </c>
      <c r="C183" s="61"/>
      <c r="D183" s="52">
        <v>8</v>
      </c>
      <c r="E183" s="53">
        <v>6538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6538</v>
      </c>
    </row>
    <row r="186" spans="2:5" ht="17.25">
      <c r="B186" s="61"/>
      <c r="C186" s="61"/>
      <c r="D186" s="284"/>
      <c r="E186" s="295"/>
    </row>
    <row r="187" spans="2:5" ht="17.25">
      <c r="B187" s="74" t="s">
        <v>843</v>
      </c>
      <c r="C187" s="74"/>
      <c r="D187" s="284"/>
      <c r="E187" s="295"/>
    </row>
    <row r="188" spans="2:5" ht="17.25">
      <c r="B188" s="75">
        <v>2550</v>
      </c>
      <c r="C188" s="76"/>
      <c r="D188" s="287" t="s">
        <v>109</v>
      </c>
      <c r="E188" s="71">
        <v>95532427</v>
      </c>
    </row>
    <row r="189" spans="2:5" ht="17.25">
      <c r="B189" s="61" t="s">
        <v>124</v>
      </c>
      <c r="C189" s="61"/>
      <c r="D189" s="52">
        <v>5</v>
      </c>
      <c r="E189" s="53">
        <v>477662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5</v>
      </c>
      <c r="E191" s="53">
        <v>477662</v>
      </c>
    </row>
    <row r="192" spans="2:5" ht="17.25">
      <c r="B192" s="61"/>
      <c r="C192" s="61"/>
      <c r="D192" s="284"/>
      <c r="E192" s="295"/>
    </row>
    <row r="193" spans="2:5" ht="17.25">
      <c r="B193" s="74" t="s">
        <v>844</v>
      </c>
      <c r="C193" s="74"/>
      <c r="D193" s="284"/>
      <c r="E193" s="295"/>
    </row>
    <row r="194" spans="2:5" ht="17.25">
      <c r="B194" s="75">
        <v>2450</v>
      </c>
      <c r="C194" s="76"/>
      <c r="D194" s="287" t="s">
        <v>109</v>
      </c>
      <c r="E194" s="71">
        <v>4144942</v>
      </c>
    </row>
    <row r="195" spans="2:5" ht="17.25">
      <c r="B195" s="61" t="s">
        <v>124</v>
      </c>
      <c r="C195" s="61"/>
      <c r="D195" s="52">
        <v>8</v>
      </c>
      <c r="E195" s="53">
        <v>33160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8</v>
      </c>
      <c r="E197" s="53">
        <v>33160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288"/>
      <c r="E228" s="47"/>
    </row>
    <row r="229" spans="2:5" ht="17.25">
      <c r="B229" s="62" t="s">
        <v>203</v>
      </c>
      <c r="C229" s="63"/>
      <c r="D229" s="94"/>
      <c r="E229" s="71">
        <v>208054307</v>
      </c>
    </row>
    <row r="230" spans="2:5" ht="17.25">
      <c r="B230" s="61" t="s">
        <v>124</v>
      </c>
      <c r="C230" s="61"/>
      <c r="D230" s="61"/>
      <c r="E230" s="53">
        <v>1328339</v>
      </c>
    </row>
    <row r="231" spans="2:5" ht="18" thickBot="1">
      <c r="B231" s="65" t="s">
        <v>115</v>
      </c>
      <c r="C231" s="65"/>
      <c r="D231" s="65"/>
      <c r="E231" s="55">
        <v>0</v>
      </c>
    </row>
    <row r="232" spans="2:5" ht="18" thickBot="1">
      <c r="B232" s="57" t="s">
        <v>203</v>
      </c>
      <c r="C232" s="58"/>
      <c r="D232" s="58"/>
      <c r="E232" s="77">
        <v>1328339</v>
      </c>
    </row>
    <row r="233" spans="2:5" ht="17.25">
      <c r="B233" s="61"/>
      <c r="C233" s="61"/>
      <c r="D233" s="61"/>
      <c r="E233" s="47"/>
    </row>
    <row r="234" spans="2:5" ht="17.25">
      <c r="B234" s="61"/>
      <c r="C234" s="61"/>
      <c r="D234" s="61"/>
      <c r="E234" s="47"/>
    </row>
    <row r="235" spans="2:5" ht="17.25">
      <c r="B235" s="61"/>
      <c r="C235" s="61"/>
      <c r="D235" s="61"/>
      <c r="E235" s="47"/>
    </row>
    <row r="236" spans="2:5" ht="17.25">
      <c r="B236" s="68" t="s">
        <v>125</v>
      </c>
      <c r="C236" s="68"/>
      <c r="D236" s="48"/>
      <c r="E236" s="363"/>
    </row>
    <row r="237" spans="2:5" ht="17.25">
      <c r="B237" s="50" t="s">
        <v>126</v>
      </c>
      <c r="C237" s="64" t="s">
        <v>127</v>
      </c>
      <c r="D237" s="64" t="s">
        <v>81</v>
      </c>
      <c r="E237" s="364" t="s">
        <v>82</v>
      </c>
    </row>
    <row r="238" spans="2:5" ht="17.25">
      <c r="B238" s="47" t="s">
        <v>679</v>
      </c>
      <c r="C238" s="53">
        <v>62484485</v>
      </c>
      <c r="D238" s="53">
        <v>2.8610000000000002</v>
      </c>
      <c r="E238" s="53">
        <v>178768</v>
      </c>
    </row>
    <row r="239" spans="2:5" ht="17.25">
      <c r="B239" s="47" t="s">
        <v>680</v>
      </c>
      <c r="C239" s="53">
        <v>378232231</v>
      </c>
      <c r="D239" s="53">
        <v>3</v>
      </c>
      <c r="E239" s="53">
        <v>1134697</v>
      </c>
    </row>
    <row r="240" spans="2:5" ht="17.25">
      <c r="B240" s="47" t="s">
        <v>681</v>
      </c>
      <c r="C240" s="53">
        <v>11832013</v>
      </c>
      <c r="D240" s="53">
        <v>3</v>
      </c>
      <c r="E240" s="53">
        <v>35496</v>
      </c>
    </row>
    <row r="241" spans="2:5" ht="17.25">
      <c r="B241" s="47" t="s">
        <v>682</v>
      </c>
      <c r="C241" s="53">
        <v>147678718</v>
      </c>
      <c r="D241" s="53">
        <v>3</v>
      </c>
      <c r="E241" s="53">
        <v>443036</v>
      </c>
    </row>
    <row r="242" spans="2:5" ht="17.25">
      <c r="B242" s="47" t="s">
        <v>683</v>
      </c>
      <c r="C242" s="53">
        <v>62484485</v>
      </c>
      <c r="D242" s="53">
        <v>2.3759999999999999</v>
      </c>
      <c r="E242" s="53">
        <v>148463</v>
      </c>
    </row>
    <row r="243" spans="2:5" ht="17.25">
      <c r="B243" s="47" t="s">
        <v>684</v>
      </c>
      <c r="C243" s="53">
        <v>261592381</v>
      </c>
      <c r="D243" s="53">
        <v>1.772</v>
      </c>
      <c r="E243" s="53">
        <v>463542</v>
      </c>
    </row>
    <row r="244" spans="2:5" ht="17.25">
      <c r="B244" s="47" t="s">
        <v>685</v>
      </c>
      <c r="C244" s="53">
        <v>96811606</v>
      </c>
      <c r="D244" s="53">
        <v>3</v>
      </c>
      <c r="E244" s="53">
        <v>290435</v>
      </c>
    </row>
    <row r="245" spans="2:5" ht="17.25">
      <c r="B245" s="47" t="s">
        <v>686</v>
      </c>
      <c r="C245" s="53">
        <v>75845259</v>
      </c>
      <c r="D245" s="53">
        <v>1</v>
      </c>
      <c r="E245" s="53">
        <v>75845</v>
      </c>
    </row>
    <row r="246" spans="2:5" ht="17.25">
      <c r="B246" s="47" t="s">
        <v>687</v>
      </c>
      <c r="C246" s="53">
        <v>354362211</v>
      </c>
      <c r="D246" s="53">
        <v>1</v>
      </c>
      <c r="E246" s="53">
        <v>354362</v>
      </c>
    </row>
    <row r="247" spans="2:5" ht="17.25">
      <c r="B247" s="47" t="s">
        <v>688</v>
      </c>
      <c r="C247" s="53">
        <v>266042620</v>
      </c>
      <c r="D247" s="53">
        <v>1</v>
      </c>
      <c r="E247" s="53">
        <v>266043</v>
      </c>
    </row>
    <row r="248" spans="2:5" ht="17.25">
      <c r="B248" s="47" t="s">
        <v>966</v>
      </c>
      <c r="C248" s="53">
        <v>242470062</v>
      </c>
      <c r="D248" s="53">
        <v>2</v>
      </c>
      <c r="E248" s="53">
        <v>484940</v>
      </c>
    </row>
    <row r="249" spans="2:5" ht="17.25">
      <c r="B249" s="47" t="s">
        <v>967</v>
      </c>
      <c r="C249" s="53">
        <v>210219552</v>
      </c>
      <c r="D249" s="53">
        <v>1.982</v>
      </c>
      <c r="E249" s="53">
        <v>416655</v>
      </c>
    </row>
    <row r="250" spans="2:5" ht="17.25">
      <c r="B250" s="47" t="s">
        <v>689</v>
      </c>
      <c r="C250" s="53">
        <v>96811606</v>
      </c>
      <c r="D250" s="53">
        <v>1.5</v>
      </c>
      <c r="E250" s="53">
        <v>145217</v>
      </c>
    </row>
    <row r="251" spans="2:5" ht="17.25">
      <c r="B251" s="47" t="s">
        <v>690</v>
      </c>
      <c r="C251" s="53">
        <v>517208</v>
      </c>
      <c r="D251" s="53">
        <v>8</v>
      </c>
      <c r="E251" s="53">
        <v>4138</v>
      </c>
    </row>
    <row r="252" spans="2:5" ht="17.25">
      <c r="B252" s="47" t="s">
        <v>462</v>
      </c>
      <c r="C252" s="53">
        <v>696250090</v>
      </c>
      <c r="D252" s="53">
        <v>3</v>
      </c>
      <c r="E252" s="53">
        <v>2088750</v>
      </c>
    </row>
    <row r="253" spans="2:5" ht="17.25">
      <c r="B253" s="47" t="s">
        <v>463</v>
      </c>
      <c r="C253" s="53">
        <v>696250090</v>
      </c>
      <c r="D253" s="53">
        <v>1</v>
      </c>
      <c r="E253" s="53">
        <v>696250</v>
      </c>
    </row>
    <row r="254" spans="2:5" ht="17.25">
      <c r="B254" s="47" t="s">
        <v>464</v>
      </c>
      <c r="C254" s="53">
        <v>696250090</v>
      </c>
      <c r="D254" s="53">
        <v>1</v>
      </c>
      <c r="E254" s="53">
        <v>696250</v>
      </c>
    </row>
    <row r="255" spans="2:5" ht="17.25">
      <c r="B255" s="47">
        <v>0</v>
      </c>
      <c r="C255" s="53">
        <v>0</v>
      </c>
      <c r="D255" s="53">
        <v>0</v>
      </c>
      <c r="E255" s="53">
        <v>0</v>
      </c>
    </row>
    <row r="256" spans="2:5" ht="17.25">
      <c r="B256" s="47">
        <v>0</v>
      </c>
      <c r="C256" s="53">
        <v>0</v>
      </c>
      <c r="D256" s="53">
        <v>0</v>
      </c>
      <c r="E256" s="53">
        <v>0</v>
      </c>
    </row>
    <row r="257" spans="2:6" ht="17.25">
      <c r="B257" s="47">
        <v>0</v>
      </c>
      <c r="C257" s="53">
        <v>0</v>
      </c>
      <c r="D257" s="53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3">
        <v>0</v>
      </c>
      <c r="E258" s="53">
        <v>0</v>
      </c>
    </row>
    <row r="259" spans="2:6" ht="17.25">
      <c r="B259" s="47">
        <v>0</v>
      </c>
      <c r="C259" s="53">
        <v>0</v>
      </c>
      <c r="D259" s="53">
        <v>0</v>
      </c>
      <c r="E259" s="53">
        <v>0</v>
      </c>
    </row>
    <row r="260" spans="2:6" ht="17.25">
      <c r="B260" s="47">
        <v>0</v>
      </c>
      <c r="C260" s="53">
        <v>0</v>
      </c>
      <c r="D260" s="53">
        <v>0</v>
      </c>
      <c r="E260" s="53">
        <v>0</v>
      </c>
    </row>
    <row r="261" spans="2:6" ht="17.25">
      <c r="B261" s="47">
        <v>0</v>
      </c>
      <c r="C261" s="53">
        <v>0</v>
      </c>
      <c r="D261" s="53">
        <v>0</v>
      </c>
      <c r="E261" s="53">
        <v>0</v>
      </c>
    </row>
    <row r="262" spans="2:6" ht="17.25">
      <c r="B262" s="47">
        <v>0</v>
      </c>
      <c r="C262" s="53">
        <v>0</v>
      </c>
      <c r="D262" s="53">
        <v>0</v>
      </c>
      <c r="E262" s="53">
        <v>0</v>
      </c>
    </row>
    <row r="263" spans="2:6" ht="17.25">
      <c r="B263" s="47">
        <v>0</v>
      </c>
      <c r="C263" s="53">
        <v>0</v>
      </c>
      <c r="D263" s="53">
        <v>0</v>
      </c>
      <c r="E263" s="53">
        <v>0</v>
      </c>
    </row>
    <row r="264" spans="2:6" ht="17.25">
      <c r="B264" s="47">
        <v>0</v>
      </c>
      <c r="C264" s="53">
        <v>0</v>
      </c>
      <c r="D264" s="53">
        <v>0</v>
      </c>
      <c r="E264" s="53">
        <v>0</v>
      </c>
    </row>
    <row r="265" spans="2:6" ht="17.25">
      <c r="B265" s="47">
        <v>0</v>
      </c>
      <c r="C265" s="53">
        <v>0</v>
      </c>
      <c r="D265" s="53">
        <v>0</v>
      </c>
      <c r="E265" s="53">
        <v>0</v>
      </c>
    </row>
    <row r="266" spans="2:6" ht="17.25">
      <c r="B266" s="47">
        <v>0</v>
      </c>
      <c r="C266" s="53">
        <v>0</v>
      </c>
      <c r="D266" s="53">
        <v>0</v>
      </c>
      <c r="E266" s="53">
        <v>0</v>
      </c>
    </row>
    <row r="267" spans="2:6" ht="17.25">
      <c r="B267" s="47">
        <v>0</v>
      </c>
      <c r="C267" s="53">
        <v>0</v>
      </c>
      <c r="D267" s="53">
        <v>0</v>
      </c>
      <c r="E267" s="53">
        <v>0</v>
      </c>
    </row>
    <row r="268" spans="2:6" ht="17.25">
      <c r="B268" s="47">
        <v>0</v>
      </c>
      <c r="C268" s="53">
        <v>0</v>
      </c>
      <c r="D268" s="53">
        <v>0</v>
      </c>
      <c r="E268" s="53">
        <v>0</v>
      </c>
    </row>
    <row r="269" spans="2:6" ht="18" thickBot="1">
      <c r="B269" s="66">
        <v>0</v>
      </c>
      <c r="C269" s="56">
        <v>0</v>
      </c>
      <c r="D269" s="56">
        <v>0</v>
      </c>
      <c r="E269" s="56">
        <v>0</v>
      </c>
    </row>
    <row r="270" spans="2:6" ht="18" thickBot="1">
      <c r="B270" s="57" t="s">
        <v>79</v>
      </c>
      <c r="C270" s="58"/>
      <c r="D270" s="58"/>
      <c r="E270" s="60">
        <v>7922887</v>
      </c>
    </row>
    <row r="271" spans="2:6" ht="17.25">
      <c r="B271" s="61"/>
      <c r="C271" s="61"/>
      <c r="D271" s="61"/>
      <c r="E271" s="53"/>
    </row>
    <row r="272" spans="2:6" ht="17.25">
      <c r="B272" s="61"/>
      <c r="C272" s="61"/>
      <c r="D272" s="61"/>
      <c r="E272" s="53"/>
    </row>
    <row r="273" spans="2:5" ht="17.25">
      <c r="B273" s="61"/>
      <c r="C273" s="61"/>
      <c r="D273" s="61"/>
      <c r="E273" s="61"/>
    </row>
    <row r="274" spans="2:5" ht="17.25">
      <c r="B274" s="49" t="s">
        <v>128</v>
      </c>
      <c r="C274" s="49"/>
      <c r="D274" s="49"/>
      <c r="E274" s="50"/>
    </row>
    <row r="275" spans="2:5" ht="17.25">
      <c r="B275" s="61" t="s">
        <v>129</v>
      </c>
      <c r="C275" s="61"/>
      <c r="D275" s="61"/>
      <c r="E275" s="53">
        <v>8355002</v>
      </c>
    </row>
    <row r="276" spans="2:5" ht="17.25">
      <c r="B276" s="61" t="s">
        <v>130</v>
      </c>
      <c r="C276" s="61"/>
      <c r="D276" s="61"/>
      <c r="E276" s="53">
        <v>8355002</v>
      </c>
    </row>
    <row r="277" spans="2:5" ht="17.25">
      <c r="B277" s="61" t="s">
        <v>78</v>
      </c>
      <c r="C277" s="61"/>
      <c r="D277" s="61"/>
      <c r="E277" s="53">
        <v>4177501</v>
      </c>
    </row>
    <row r="278" spans="2:5" ht="17.25">
      <c r="B278" s="61" t="s">
        <v>131</v>
      </c>
      <c r="C278" s="61"/>
      <c r="D278" s="61"/>
      <c r="E278" s="53">
        <v>18651618</v>
      </c>
    </row>
    <row r="279" spans="2:5" ht="17.25">
      <c r="B279" s="61" t="s">
        <v>132</v>
      </c>
      <c r="C279" s="61"/>
      <c r="D279" s="61"/>
      <c r="E279" s="53">
        <v>4551386</v>
      </c>
    </row>
    <row r="280" spans="2:5" ht="17.25">
      <c r="B280" s="61" t="s">
        <v>133</v>
      </c>
      <c r="C280" s="61"/>
      <c r="D280" s="61"/>
      <c r="E280" s="53">
        <v>1328339</v>
      </c>
    </row>
    <row r="281" spans="2:5" ht="18" thickBot="1">
      <c r="B281" s="65" t="s">
        <v>134</v>
      </c>
      <c r="C281" s="65"/>
      <c r="D281" s="65"/>
      <c r="E281" s="56">
        <v>7922887</v>
      </c>
    </row>
    <row r="282" spans="2:5" ht="18" thickBot="1">
      <c r="B282" s="57" t="s">
        <v>135</v>
      </c>
      <c r="C282" s="58"/>
      <c r="D282" s="58"/>
      <c r="E282" s="60">
        <v>53341735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2">
    <tabColor theme="4" tint="0.39997558519241921"/>
  </sheetPr>
  <dimension ref="B1:F282"/>
  <sheetViews>
    <sheetView workbookViewId="0">
      <selection sqref="A1:XFD1048576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17.57031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933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281671517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3380058</v>
      </c>
    </row>
    <row r="9" spans="2:5" ht="18" thickBot="1">
      <c r="B9" s="57" t="s">
        <v>89</v>
      </c>
      <c r="C9" s="58"/>
      <c r="D9" s="59">
        <v>12</v>
      </c>
      <c r="E9" s="60">
        <v>3380058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64"/>
      <c r="E12" s="63"/>
    </row>
    <row r="13" spans="2:5" ht="17.25">
      <c r="B13" s="61" t="s">
        <v>91</v>
      </c>
      <c r="C13" s="61"/>
      <c r="D13" s="52">
        <v>0</v>
      </c>
      <c r="E13" s="52">
        <v>0</v>
      </c>
    </row>
    <row r="14" spans="2:5" ht="17.25">
      <c r="B14" s="61" t="s">
        <v>92</v>
      </c>
      <c r="C14" s="61"/>
      <c r="D14" s="52">
        <v>0</v>
      </c>
      <c r="E14" s="52">
        <v>0</v>
      </c>
    </row>
    <row r="15" spans="2:5" ht="17.25">
      <c r="B15" s="61" t="s">
        <v>93</v>
      </c>
      <c r="C15" s="61"/>
      <c r="D15" s="52">
        <v>0</v>
      </c>
      <c r="E15" s="52">
        <v>0</v>
      </c>
    </row>
    <row r="16" spans="2:5" ht="17.25">
      <c r="B16" s="61" t="s">
        <v>94</v>
      </c>
      <c r="C16" s="61"/>
      <c r="D16" s="52">
        <v>0</v>
      </c>
      <c r="E16" s="52">
        <v>0</v>
      </c>
    </row>
    <row r="17" spans="2:5" ht="17.25">
      <c r="B17" s="61" t="s">
        <v>95</v>
      </c>
      <c r="C17" s="61"/>
      <c r="D17" s="52">
        <v>0</v>
      </c>
      <c r="E17" s="52">
        <v>0</v>
      </c>
    </row>
    <row r="18" spans="2:5" ht="17.25">
      <c r="B18" s="61" t="s">
        <v>96</v>
      </c>
      <c r="C18" s="61"/>
      <c r="D18" s="52">
        <v>0</v>
      </c>
      <c r="E18" s="52">
        <v>0</v>
      </c>
    </row>
    <row r="19" spans="2:5" ht="17.25">
      <c r="B19" s="61" t="s">
        <v>97</v>
      </c>
      <c r="C19" s="61"/>
      <c r="D19" s="52">
        <v>0</v>
      </c>
      <c r="E19" s="52">
        <v>0</v>
      </c>
    </row>
    <row r="20" spans="2:5" ht="17.25">
      <c r="B20" s="61" t="s">
        <v>98</v>
      </c>
      <c r="C20" s="61"/>
      <c r="D20" s="52">
        <v>0</v>
      </c>
      <c r="E20" s="52">
        <v>0</v>
      </c>
    </row>
    <row r="21" spans="2:5" ht="17.25">
      <c r="B21" s="61" t="s">
        <v>99</v>
      </c>
      <c r="C21" s="61"/>
      <c r="D21" s="52">
        <v>0</v>
      </c>
      <c r="E21" s="52">
        <v>0</v>
      </c>
    </row>
    <row r="22" spans="2:5" ht="17.25">
      <c r="B22" s="61" t="s">
        <v>100</v>
      </c>
      <c r="C22" s="61"/>
      <c r="D22" s="52">
        <v>0</v>
      </c>
      <c r="E22" s="52">
        <v>0</v>
      </c>
    </row>
    <row r="23" spans="2:5" ht="17.25">
      <c r="B23" s="61" t="s">
        <v>101</v>
      </c>
      <c r="C23" s="61"/>
      <c r="D23" s="52">
        <v>0</v>
      </c>
      <c r="E23" s="52">
        <v>0</v>
      </c>
    </row>
    <row r="24" spans="2:5" ht="17.25">
      <c r="B24" s="61" t="s">
        <v>102</v>
      </c>
      <c r="C24" s="61"/>
      <c r="D24" s="52">
        <v>0</v>
      </c>
      <c r="E24" s="52">
        <v>0</v>
      </c>
    </row>
    <row r="25" spans="2:5" ht="17.25">
      <c r="B25" s="61" t="s">
        <v>103</v>
      </c>
      <c r="C25" s="61"/>
      <c r="D25" s="52">
        <v>12</v>
      </c>
      <c r="E25" s="52">
        <v>3380058</v>
      </c>
    </row>
    <row r="26" spans="2:5" ht="18" thickBot="1">
      <c r="B26" s="65" t="s">
        <v>104</v>
      </c>
      <c r="C26" s="66">
        <v>0</v>
      </c>
      <c r="D26" s="55">
        <v>0</v>
      </c>
      <c r="E26" s="55">
        <v>0</v>
      </c>
    </row>
    <row r="27" spans="2:5" ht="17.25">
      <c r="B27" s="61" t="s">
        <v>105</v>
      </c>
      <c r="C27" s="61"/>
      <c r="D27" s="52">
        <v>12</v>
      </c>
      <c r="E27" s="53">
        <v>3380058</v>
      </c>
    </row>
    <row r="28" spans="2:5" ht="18" thickBot="1">
      <c r="B28" s="65"/>
      <c r="C28" s="65"/>
      <c r="D28" s="357"/>
      <c r="E28" s="358"/>
    </row>
    <row r="29" spans="2:5" ht="17.25">
      <c r="B29" s="61" t="s">
        <v>106</v>
      </c>
      <c r="C29" s="61"/>
      <c r="D29" s="53">
        <v>0</v>
      </c>
      <c r="E29" s="53">
        <v>0</v>
      </c>
    </row>
    <row r="30" spans="2:5" ht="18" thickBot="1">
      <c r="B30" s="61"/>
      <c r="C30" s="61"/>
      <c r="D30" s="44"/>
      <c r="E30" s="45"/>
    </row>
    <row r="31" spans="2:5" ht="18" thickBot="1">
      <c r="B31" s="57" t="s">
        <v>107</v>
      </c>
      <c r="C31" s="58"/>
      <c r="D31" s="59">
        <v>12</v>
      </c>
      <c r="E31" s="60">
        <v>3380058</v>
      </c>
    </row>
    <row r="32" spans="2:5" ht="17.25">
      <c r="B32" s="67"/>
      <c r="C32" s="67"/>
      <c r="D32" s="359"/>
      <c r="E32" s="360"/>
    </row>
    <row r="33" spans="2:6" ht="17.25">
      <c r="B33" s="67"/>
      <c r="C33" s="67"/>
      <c r="D33" s="359"/>
      <c r="E33" s="360"/>
    </row>
    <row r="34" spans="2:6" ht="17.25">
      <c r="D34" s="44"/>
      <c r="E34" s="45"/>
    </row>
    <row r="35" spans="2:6" ht="17.25">
      <c r="B35" s="68" t="s">
        <v>108</v>
      </c>
      <c r="C35" s="68"/>
      <c r="D35" s="68"/>
      <c r="E35" s="68"/>
      <c r="F35" s="68"/>
    </row>
    <row r="36" spans="2:6" ht="17.25">
      <c r="B36" s="69" t="s">
        <v>934</v>
      </c>
      <c r="C36" s="69"/>
      <c r="D36" s="70" t="s">
        <v>109</v>
      </c>
      <c r="E36" s="71">
        <v>276129089</v>
      </c>
    </row>
    <row r="37" spans="2:6" ht="17.25">
      <c r="B37" s="61" t="s">
        <v>110</v>
      </c>
      <c r="C37" s="61"/>
      <c r="D37" s="52">
        <v>25</v>
      </c>
      <c r="E37" s="53">
        <v>6903227</v>
      </c>
    </row>
    <row r="38" spans="2:6" ht="17.25">
      <c r="B38" s="61" t="s">
        <v>111</v>
      </c>
      <c r="C38" s="61"/>
      <c r="D38" s="52">
        <v>0.5</v>
      </c>
      <c r="E38" s="53">
        <v>138065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276129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26.5</v>
      </c>
      <c r="E45" s="53">
        <v>7317421</v>
      </c>
    </row>
    <row r="46" spans="2:6" ht="17.25">
      <c r="B46" s="61"/>
      <c r="C46" s="61"/>
      <c r="D46" s="44"/>
      <c r="E46" s="45"/>
    </row>
    <row r="47" spans="2:6" ht="17.25">
      <c r="B47" s="69" t="s">
        <v>935</v>
      </c>
      <c r="C47" s="69"/>
      <c r="D47" s="70" t="s">
        <v>109</v>
      </c>
      <c r="E47" s="71">
        <v>3517875</v>
      </c>
    </row>
    <row r="48" spans="2:6" ht="17.25">
      <c r="B48" s="61" t="s">
        <v>110</v>
      </c>
      <c r="C48" s="61"/>
      <c r="D48" s="52">
        <v>25</v>
      </c>
      <c r="E48" s="53">
        <v>87947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3518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26</v>
      </c>
      <c r="E56" s="53">
        <v>91465</v>
      </c>
    </row>
    <row r="57" spans="2:5" ht="17.25">
      <c r="B57" s="61"/>
      <c r="C57" s="61"/>
      <c r="D57" s="61"/>
      <c r="E57" s="61"/>
    </row>
    <row r="58" spans="2:5" ht="17.25">
      <c r="B58" s="69" t="s">
        <v>584</v>
      </c>
      <c r="C58" s="69"/>
      <c r="D58" s="70" t="s">
        <v>109</v>
      </c>
      <c r="E58" s="71">
        <v>1782866</v>
      </c>
    </row>
    <row r="59" spans="2:5" ht="17.25">
      <c r="B59" s="61" t="s">
        <v>110</v>
      </c>
      <c r="C59" s="61"/>
      <c r="D59" s="52">
        <v>25</v>
      </c>
      <c r="E59" s="53">
        <v>44572</v>
      </c>
    </row>
    <row r="60" spans="2:5" ht="17.25">
      <c r="B60" s="61" t="s">
        <v>111</v>
      </c>
      <c r="C60" s="61"/>
      <c r="D60" s="52">
        <v>0.5</v>
      </c>
      <c r="E60" s="53">
        <v>891</v>
      </c>
    </row>
    <row r="61" spans="2:5" ht="17.25">
      <c r="B61" s="61" t="s">
        <v>111</v>
      </c>
      <c r="C61" s="61"/>
      <c r="D61" s="52">
        <v>0.5</v>
      </c>
      <c r="E61" s="53">
        <v>891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1</v>
      </c>
      <c r="E65" s="53">
        <v>1783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27</v>
      </c>
      <c r="E67" s="53">
        <v>48137</v>
      </c>
    </row>
    <row r="68" spans="2:5" ht="17.25">
      <c r="B68" s="61"/>
      <c r="C68" s="61"/>
      <c r="D68" s="44"/>
      <c r="E68" s="45"/>
    </row>
    <row r="69" spans="2:5" ht="17.25">
      <c r="B69" s="69" t="s">
        <v>585</v>
      </c>
      <c r="C69" s="69"/>
      <c r="D69" s="70" t="s">
        <v>109</v>
      </c>
      <c r="E69" s="71">
        <v>241687</v>
      </c>
    </row>
    <row r="70" spans="2:5" ht="17.25">
      <c r="B70" s="61" t="s">
        <v>110</v>
      </c>
      <c r="C70" s="61"/>
      <c r="D70" s="52">
        <v>25</v>
      </c>
      <c r="E70" s="53">
        <v>6042</v>
      </c>
    </row>
    <row r="71" spans="2:5" ht="17.25">
      <c r="B71" s="61" t="s">
        <v>111</v>
      </c>
      <c r="C71" s="61"/>
      <c r="D71" s="52">
        <v>0.5</v>
      </c>
      <c r="E71" s="53">
        <v>121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1</v>
      </c>
      <c r="E76" s="53">
        <v>242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26.5</v>
      </c>
      <c r="E78" s="53">
        <v>6405</v>
      </c>
    </row>
    <row r="79" spans="2:5" ht="17.25">
      <c r="B79" s="61"/>
      <c r="C79" s="61"/>
      <c r="D79" s="44"/>
      <c r="E79" s="45"/>
    </row>
    <row r="80" spans="2:5" ht="17.25">
      <c r="B80" s="69" t="s">
        <v>622</v>
      </c>
      <c r="C80" s="69"/>
      <c r="D80" s="70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61"/>
      <c r="E90" s="61"/>
    </row>
    <row r="91" spans="2:5" ht="17.25">
      <c r="B91" s="69" t="s">
        <v>622</v>
      </c>
      <c r="C91" s="69"/>
      <c r="D91" s="70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44"/>
      <c r="E101" s="45"/>
    </row>
    <row r="102" spans="2:5" ht="17.25">
      <c r="B102" s="69" t="s">
        <v>116</v>
      </c>
      <c r="C102" s="69"/>
      <c r="D102" s="70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44"/>
      <c r="E112" s="45"/>
    </row>
    <row r="113" spans="2:5" ht="17.25">
      <c r="B113" s="69" t="s">
        <v>116</v>
      </c>
      <c r="C113" s="69"/>
      <c r="D113" s="70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61"/>
      <c r="E123" s="61"/>
    </row>
    <row r="124" spans="2:5" ht="17.25">
      <c r="B124" s="69" t="s">
        <v>116</v>
      </c>
      <c r="C124" s="69"/>
      <c r="D124" s="70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70" t="s">
        <v>109</v>
      </c>
      <c r="E135" s="71">
        <v>281671517</v>
      </c>
    </row>
    <row r="136" spans="2:5" ht="17.25">
      <c r="B136" s="61" t="s">
        <v>110</v>
      </c>
      <c r="C136" s="61"/>
      <c r="D136" s="52">
        <v>100</v>
      </c>
      <c r="E136" s="53">
        <v>7041788</v>
      </c>
    </row>
    <row r="137" spans="2:5" ht="17.25">
      <c r="B137" s="61" t="s">
        <v>111</v>
      </c>
      <c r="C137" s="61"/>
      <c r="D137" s="52">
        <v>1.5</v>
      </c>
      <c r="E137" s="53">
        <v>139077</v>
      </c>
    </row>
    <row r="138" spans="2:5" ht="17.25">
      <c r="B138" s="61" t="s">
        <v>111</v>
      </c>
      <c r="C138" s="61"/>
      <c r="D138" s="52">
        <v>0.5</v>
      </c>
      <c r="E138" s="53">
        <v>891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4</v>
      </c>
      <c r="E142" s="53">
        <v>281672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58"/>
      <c r="E144" s="60">
        <v>7463428</v>
      </c>
    </row>
    <row r="145" spans="2:5" ht="17.25">
      <c r="B145" s="61"/>
      <c r="C145" s="61"/>
      <c r="D145" s="61"/>
      <c r="E145" s="53"/>
    </row>
    <row r="146" spans="2:5" ht="18" thickBot="1">
      <c r="B146" s="61"/>
      <c r="C146" s="61"/>
      <c r="D146" s="44"/>
      <c r="E146" s="45"/>
    </row>
    <row r="147" spans="2:5" ht="18" thickBot="1">
      <c r="B147" s="57" t="s">
        <v>118</v>
      </c>
      <c r="C147" s="58"/>
      <c r="D147" s="59">
        <v>6</v>
      </c>
      <c r="E147" s="60">
        <v>1690029</v>
      </c>
    </row>
    <row r="148" spans="2:5" ht="18" customHeight="1"/>
    <row r="149" spans="2:5" ht="18" customHeight="1"/>
    <row r="150" spans="2:5" ht="17.25">
      <c r="B150" s="63" t="s">
        <v>204</v>
      </c>
      <c r="C150" s="63"/>
      <c r="D150" s="70" t="s">
        <v>109</v>
      </c>
      <c r="E150" s="70">
        <v>281671517</v>
      </c>
    </row>
    <row r="151" spans="2:5" ht="17.25">
      <c r="B151" s="61" t="s">
        <v>119</v>
      </c>
      <c r="C151" s="61"/>
      <c r="D151" s="53">
        <v>4</v>
      </c>
      <c r="E151" s="53">
        <v>1126686</v>
      </c>
    </row>
    <row r="152" spans="2:5" ht="17.25">
      <c r="B152" s="61" t="s">
        <v>120</v>
      </c>
      <c r="C152" s="61"/>
      <c r="D152" s="53">
        <v>1</v>
      </c>
      <c r="E152" s="53">
        <v>281672</v>
      </c>
    </row>
    <row r="153" spans="2:5" ht="17.25">
      <c r="B153" s="61" t="s">
        <v>121</v>
      </c>
      <c r="C153" s="61"/>
      <c r="D153" s="53">
        <v>0</v>
      </c>
      <c r="E153" s="53">
        <v>0</v>
      </c>
    </row>
    <row r="154" spans="2:5" ht="17.25">
      <c r="B154" s="61" t="s">
        <v>122</v>
      </c>
      <c r="C154" s="61"/>
      <c r="D154" s="53">
        <v>0.5</v>
      </c>
      <c r="E154" s="53">
        <v>140836</v>
      </c>
    </row>
    <row r="155" spans="2:5" ht="17.25">
      <c r="B155" s="61" t="s">
        <v>122</v>
      </c>
      <c r="C155" s="61"/>
      <c r="D155" s="53">
        <v>0</v>
      </c>
      <c r="E155" s="53">
        <v>0</v>
      </c>
    </row>
    <row r="156" spans="2:5" ht="17.25">
      <c r="B156" s="61" t="s">
        <v>122</v>
      </c>
      <c r="C156" s="61"/>
      <c r="D156" s="53">
        <v>0</v>
      </c>
      <c r="E156" s="53">
        <v>0</v>
      </c>
    </row>
    <row r="157" spans="2:5" ht="18" thickBot="1">
      <c r="B157" s="65" t="s">
        <v>115</v>
      </c>
      <c r="C157" s="65"/>
      <c r="D157" s="56">
        <v>2.2999999999999998</v>
      </c>
      <c r="E157" s="56">
        <v>647844</v>
      </c>
    </row>
    <row r="158" spans="2:5" ht="18" thickBot="1">
      <c r="B158" s="57" t="s">
        <v>80</v>
      </c>
      <c r="C158" s="58"/>
      <c r="D158" s="361">
        <v>7.8</v>
      </c>
      <c r="E158" s="60">
        <v>2197038</v>
      </c>
    </row>
    <row r="159" spans="2:5" ht="17.25">
      <c r="B159" s="61"/>
      <c r="C159" s="61"/>
      <c r="D159" s="362"/>
      <c r="E159" s="53"/>
    </row>
    <row r="160" spans="2:5" ht="17.25">
      <c r="B160" s="61"/>
      <c r="C160" s="61"/>
      <c r="D160" s="362"/>
      <c r="E160" s="53"/>
    </row>
    <row r="161" spans="2:5" ht="17.25">
      <c r="D161" s="44"/>
      <c r="E161" s="45"/>
    </row>
    <row r="162" spans="2:5" ht="17.25">
      <c r="B162" s="68" t="s">
        <v>123</v>
      </c>
    </row>
    <row r="163" spans="2:5" ht="17.25">
      <c r="B163" s="74" t="s">
        <v>936</v>
      </c>
      <c r="C163" s="74"/>
      <c r="D163" s="44"/>
      <c r="E163" s="45"/>
    </row>
    <row r="164" spans="2:5" ht="17.25">
      <c r="B164" s="75" t="s">
        <v>396</v>
      </c>
      <c r="C164" s="76"/>
      <c r="D164" s="70" t="s">
        <v>109</v>
      </c>
      <c r="E164" s="71">
        <v>1513319</v>
      </c>
    </row>
    <row r="165" spans="2:5" ht="17.25">
      <c r="B165" s="61" t="s">
        <v>124</v>
      </c>
      <c r="C165" s="61"/>
      <c r="D165" s="52">
        <v>8</v>
      </c>
      <c r="E165" s="53">
        <v>12107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12107</v>
      </c>
    </row>
    <row r="168" spans="2:5" ht="17.25">
      <c r="B168" s="61"/>
      <c r="C168" s="61"/>
      <c r="D168" s="44"/>
      <c r="E168" s="45"/>
    </row>
    <row r="169" spans="2:5" ht="17.25">
      <c r="B169" s="74" t="s">
        <v>937</v>
      </c>
      <c r="C169" s="74"/>
      <c r="D169" s="44"/>
      <c r="E169" s="45"/>
    </row>
    <row r="170" spans="2:5" ht="17.25">
      <c r="B170" s="75" t="s">
        <v>397</v>
      </c>
      <c r="C170" s="76"/>
      <c r="D170" s="70" t="s">
        <v>109</v>
      </c>
      <c r="E170" s="71">
        <v>1516668</v>
      </c>
    </row>
    <row r="171" spans="2:5" ht="17.25">
      <c r="B171" s="61" t="s">
        <v>124</v>
      </c>
      <c r="C171" s="61"/>
      <c r="D171" s="52">
        <v>8</v>
      </c>
      <c r="E171" s="53">
        <v>12133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12133</v>
      </c>
    </row>
    <row r="174" spans="2:5" ht="17.25">
      <c r="B174" s="61"/>
      <c r="C174" s="61"/>
      <c r="D174" s="44"/>
      <c r="E174" s="45"/>
    </row>
    <row r="175" spans="2:5" ht="17.25">
      <c r="B175" s="74" t="s">
        <v>938</v>
      </c>
      <c r="C175" s="74"/>
      <c r="D175" s="44"/>
      <c r="E175" s="45"/>
    </row>
    <row r="176" spans="2:5" ht="17.25">
      <c r="B176" s="75" t="s">
        <v>939</v>
      </c>
      <c r="C176" s="76"/>
      <c r="D176" s="70" t="s">
        <v>109</v>
      </c>
      <c r="E176" s="71">
        <v>3313983</v>
      </c>
    </row>
    <row r="177" spans="2:5" ht="17.25">
      <c r="B177" s="61" t="s">
        <v>124</v>
      </c>
      <c r="C177" s="61"/>
      <c r="D177" s="52">
        <v>8</v>
      </c>
      <c r="E177" s="53">
        <v>26512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26512</v>
      </c>
    </row>
    <row r="180" spans="2:5" ht="17.25">
      <c r="B180" s="61"/>
      <c r="C180" s="61"/>
      <c r="D180" s="44"/>
      <c r="E180" s="45"/>
    </row>
    <row r="181" spans="2:5" ht="17.25">
      <c r="B181" s="74" t="s">
        <v>940</v>
      </c>
      <c r="C181" s="74"/>
      <c r="D181" s="44"/>
      <c r="E181" s="45"/>
    </row>
    <row r="182" spans="2:5" ht="17.25">
      <c r="B182" s="75" t="s">
        <v>941</v>
      </c>
      <c r="C182" s="76"/>
      <c r="D182" s="70" t="s">
        <v>109</v>
      </c>
      <c r="E182" s="71">
        <v>42360206</v>
      </c>
    </row>
    <row r="183" spans="2:5" ht="17.25">
      <c r="B183" s="61" t="s">
        <v>124</v>
      </c>
      <c r="C183" s="61"/>
      <c r="D183" s="52">
        <v>8</v>
      </c>
      <c r="E183" s="53">
        <v>338882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338882</v>
      </c>
    </row>
    <row r="186" spans="2:5" ht="17.25">
      <c r="B186" s="61"/>
      <c r="C186" s="61"/>
      <c r="D186" s="44"/>
      <c r="E186" s="45"/>
    </row>
    <row r="187" spans="2:5" ht="17.25">
      <c r="B187" s="74" t="s">
        <v>942</v>
      </c>
      <c r="C187" s="74"/>
      <c r="D187" s="44"/>
      <c r="E187" s="45"/>
    </row>
    <row r="188" spans="2:5" ht="17.25">
      <c r="B188" s="75" t="s">
        <v>943</v>
      </c>
      <c r="C188" s="76"/>
      <c r="D188" s="70" t="s">
        <v>109</v>
      </c>
      <c r="E188" s="71">
        <v>664367</v>
      </c>
    </row>
    <row r="189" spans="2:5" ht="17.25">
      <c r="B189" s="61" t="s">
        <v>124</v>
      </c>
      <c r="C189" s="61"/>
      <c r="D189" s="52">
        <v>8</v>
      </c>
      <c r="E189" s="53">
        <v>5315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8</v>
      </c>
      <c r="E191" s="53">
        <v>5315</v>
      </c>
    </row>
    <row r="192" spans="2:5" ht="17.25">
      <c r="B192" s="61"/>
      <c r="C192" s="61"/>
      <c r="D192" s="44"/>
      <c r="E192" s="45"/>
    </row>
    <row r="193" spans="2:5" ht="17.25">
      <c r="B193" s="74" t="s">
        <v>625</v>
      </c>
      <c r="C193" s="74"/>
      <c r="D193" s="44"/>
      <c r="E193" s="45"/>
    </row>
    <row r="194" spans="2:5" ht="17.25">
      <c r="B194" s="75" t="s">
        <v>626</v>
      </c>
      <c r="C194" s="76"/>
      <c r="D194" s="70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61"/>
      <c r="E198" s="61"/>
    </row>
    <row r="199" spans="2:5" ht="17.25">
      <c r="B199" s="74" t="s">
        <v>625</v>
      </c>
      <c r="C199" s="74"/>
      <c r="D199" s="44"/>
      <c r="E199" s="45"/>
    </row>
    <row r="200" spans="2:5" ht="17.25">
      <c r="B200" s="75" t="s">
        <v>626</v>
      </c>
      <c r="C200" s="76"/>
      <c r="D200" s="70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61"/>
      <c r="E204" s="61"/>
    </row>
    <row r="205" spans="2:5" ht="17.25">
      <c r="B205" s="74" t="s">
        <v>625</v>
      </c>
      <c r="C205" s="74"/>
      <c r="D205" s="44"/>
      <c r="E205" s="45"/>
    </row>
    <row r="206" spans="2:5" ht="17.25">
      <c r="B206" s="75" t="s">
        <v>626</v>
      </c>
      <c r="C206" s="76"/>
      <c r="D206" s="70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44"/>
      <c r="E210" s="45"/>
    </row>
    <row r="211" spans="2:6" ht="17.25">
      <c r="B211" s="74" t="s">
        <v>625</v>
      </c>
      <c r="C211" s="74"/>
      <c r="D211" s="44"/>
      <c r="E211" s="45"/>
    </row>
    <row r="212" spans="2:6" ht="17.25">
      <c r="B212" s="75" t="s">
        <v>626</v>
      </c>
      <c r="C212" s="76"/>
      <c r="D212" s="70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48"/>
      <c r="E216" s="363"/>
    </row>
    <row r="217" spans="2:6" ht="17.25">
      <c r="B217" s="74" t="s">
        <v>625</v>
      </c>
      <c r="C217" s="74"/>
      <c r="D217" s="44"/>
      <c r="E217" s="45"/>
    </row>
    <row r="218" spans="2:6" ht="17.25">
      <c r="B218" s="75" t="s">
        <v>626</v>
      </c>
      <c r="C218" s="76"/>
      <c r="D218" s="70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44"/>
      <c r="E223" s="45"/>
    </row>
    <row r="224" spans="2:6" ht="17.25">
      <c r="B224" s="75" t="s">
        <v>626</v>
      </c>
      <c r="C224" s="76"/>
      <c r="D224" s="70" t="s">
        <v>109</v>
      </c>
      <c r="E224" s="71">
        <v>0</v>
      </c>
    </row>
    <row r="225" spans="2:6" ht="17.25">
      <c r="B225" s="61" t="s">
        <v>124</v>
      </c>
      <c r="C225" s="61"/>
      <c r="D225" s="52">
        <v>0</v>
      </c>
      <c r="E225" s="53">
        <v>0</v>
      </c>
    </row>
    <row r="226" spans="2:6" ht="18" thickBot="1">
      <c r="B226" s="65" t="s">
        <v>115</v>
      </c>
      <c r="C226" s="65"/>
      <c r="D226" s="55">
        <v>0</v>
      </c>
      <c r="E226" s="56">
        <v>0</v>
      </c>
      <c r="F226" s="61"/>
    </row>
    <row r="227" spans="2:6" ht="17.25">
      <c r="B227" s="61" t="s">
        <v>80</v>
      </c>
      <c r="C227" s="61"/>
      <c r="D227" s="52">
        <v>0</v>
      </c>
      <c r="E227" s="53">
        <v>0</v>
      </c>
    </row>
    <row r="228" spans="2:6" ht="17.25">
      <c r="B228" s="61"/>
      <c r="C228" s="61"/>
      <c r="D228" s="52"/>
      <c r="E228" s="53"/>
    </row>
    <row r="229" spans="2:6" ht="17.25">
      <c r="B229" s="62" t="s">
        <v>203</v>
      </c>
      <c r="C229" s="63"/>
      <c r="D229" s="94"/>
      <c r="E229" s="71">
        <v>49368543</v>
      </c>
    </row>
    <row r="230" spans="2:6" ht="17.25">
      <c r="B230" s="61" t="s">
        <v>124</v>
      </c>
      <c r="C230" s="61"/>
      <c r="D230" s="61"/>
      <c r="E230" s="53">
        <v>394949</v>
      </c>
    </row>
    <row r="231" spans="2:6" ht="18" thickBot="1">
      <c r="B231" s="65" t="s">
        <v>115</v>
      </c>
      <c r="C231" s="65"/>
      <c r="D231" s="65"/>
      <c r="E231" s="55">
        <v>0</v>
      </c>
    </row>
    <row r="232" spans="2:6" ht="18" thickBot="1">
      <c r="B232" s="57" t="s">
        <v>203</v>
      </c>
      <c r="C232" s="58"/>
      <c r="D232" s="58"/>
      <c r="E232" s="77">
        <v>394949</v>
      </c>
    </row>
    <row r="233" spans="2:6" ht="17.25">
      <c r="B233" s="61"/>
      <c r="C233" s="61"/>
      <c r="D233" s="61"/>
      <c r="E233" s="47"/>
    </row>
    <row r="234" spans="2:6" ht="17.25">
      <c r="B234" s="61"/>
      <c r="C234" s="61"/>
      <c r="D234" s="61"/>
      <c r="E234" s="47"/>
    </row>
    <row r="235" spans="2:6" ht="17.25">
      <c r="B235" s="61"/>
      <c r="C235" s="61"/>
      <c r="D235" s="61"/>
      <c r="E235" s="47"/>
    </row>
    <row r="236" spans="2:6" ht="17.25">
      <c r="B236" s="68" t="s">
        <v>125</v>
      </c>
      <c r="C236" s="68"/>
      <c r="D236" s="48"/>
      <c r="E236" s="363"/>
    </row>
    <row r="237" spans="2:6" ht="17.25">
      <c r="B237" s="50" t="s">
        <v>126</v>
      </c>
      <c r="C237" s="64" t="s">
        <v>127</v>
      </c>
      <c r="D237" s="64" t="s">
        <v>81</v>
      </c>
      <c r="E237" s="364" t="s">
        <v>82</v>
      </c>
    </row>
    <row r="238" spans="2:6" ht="17.25">
      <c r="B238" s="47" t="s">
        <v>944</v>
      </c>
      <c r="C238" s="53">
        <v>1733625</v>
      </c>
      <c r="D238" s="53">
        <v>2</v>
      </c>
      <c r="E238" s="53">
        <v>3467</v>
      </c>
    </row>
    <row r="239" spans="2:6" ht="17.25">
      <c r="B239" s="47" t="s">
        <v>945</v>
      </c>
      <c r="C239" s="53">
        <v>42030488</v>
      </c>
      <c r="D239" s="53">
        <v>3</v>
      </c>
      <c r="E239" s="53">
        <v>126091</v>
      </c>
    </row>
    <row r="240" spans="2:6" ht="17.25">
      <c r="B240" s="47" t="s">
        <v>946</v>
      </c>
      <c r="C240" s="53">
        <v>10836913</v>
      </c>
      <c r="D240" s="53">
        <v>3</v>
      </c>
      <c r="E240" s="53">
        <v>32511</v>
      </c>
    </row>
    <row r="241" spans="2:5" ht="17.25">
      <c r="B241" s="47" t="s">
        <v>947</v>
      </c>
      <c r="C241" s="53">
        <v>77720299</v>
      </c>
      <c r="D241" s="53">
        <v>1</v>
      </c>
      <c r="E241" s="53">
        <v>77720</v>
      </c>
    </row>
    <row r="242" spans="2:5" ht="17.25">
      <c r="B242" s="47" t="s">
        <v>948</v>
      </c>
      <c r="C242" s="53">
        <v>143590672</v>
      </c>
      <c r="D242" s="53">
        <v>1</v>
      </c>
      <c r="E242" s="53">
        <v>143591</v>
      </c>
    </row>
    <row r="243" spans="2:5" ht="17.25">
      <c r="B243" s="47" t="s">
        <v>949</v>
      </c>
      <c r="C243" s="53">
        <v>60360546</v>
      </c>
      <c r="D243" s="53">
        <v>1</v>
      </c>
      <c r="E243" s="53">
        <v>60361</v>
      </c>
    </row>
    <row r="244" spans="2:5" ht="17.25">
      <c r="B244" s="47" t="s">
        <v>950</v>
      </c>
      <c r="C244" s="53">
        <v>52855420</v>
      </c>
      <c r="D244" s="53">
        <v>3</v>
      </c>
      <c r="E244" s="53">
        <v>158566</v>
      </c>
    </row>
    <row r="245" spans="2:5" ht="17.25">
      <c r="B245" s="47" t="s">
        <v>951</v>
      </c>
      <c r="C245" s="53">
        <v>23844795</v>
      </c>
      <c r="D245" s="53">
        <v>3</v>
      </c>
      <c r="E245" s="53">
        <v>71534</v>
      </c>
    </row>
    <row r="246" spans="2:5" ht="17.25">
      <c r="B246" s="47" t="s">
        <v>952</v>
      </c>
      <c r="C246" s="53">
        <v>1733625</v>
      </c>
      <c r="D246" s="53">
        <v>3</v>
      </c>
      <c r="E246" s="53">
        <v>5201</v>
      </c>
    </row>
    <row r="247" spans="2:5" ht="17.25">
      <c r="B247" s="47" t="s">
        <v>953</v>
      </c>
      <c r="C247" s="53">
        <v>20678682</v>
      </c>
      <c r="D247" s="53">
        <v>3</v>
      </c>
      <c r="E247" s="53">
        <v>62036</v>
      </c>
    </row>
    <row r="248" spans="2:5" ht="17.25">
      <c r="B248" s="47" t="s">
        <v>954</v>
      </c>
      <c r="C248" s="53">
        <v>15576526</v>
      </c>
      <c r="D248" s="53">
        <v>3</v>
      </c>
      <c r="E248" s="53">
        <v>46730</v>
      </c>
    </row>
    <row r="249" spans="2:5" ht="17.25">
      <c r="B249" s="47" t="s">
        <v>955</v>
      </c>
      <c r="C249" s="53">
        <v>11363887</v>
      </c>
      <c r="D249" s="53">
        <v>3</v>
      </c>
      <c r="E249" s="53">
        <v>34092</v>
      </c>
    </row>
    <row r="250" spans="2:5" ht="17.25">
      <c r="B250" s="47" t="s">
        <v>956</v>
      </c>
      <c r="C250" s="53">
        <v>13571821</v>
      </c>
      <c r="D250" s="53">
        <v>3</v>
      </c>
      <c r="E250" s="53">
        <v>40715</v>
      </c>
    </row>
    <row r="251" spans="2:5" ht="17.25">
      <c r="B251" s="47" t="s">
        <v>957</v>
      </c>
      <c r="C251" s="53">
        <v>23562955</v>
      </c>
      <c r="D251" s="53">
        <v>3</v>
      </c>
      <c r="E251" s="53">
        <v>70689</v>
      </c>
    </row>
    <row r="252" spans="2:5" ht="17.25">
      <c r="B252" s="47" t="s">
        <v>958</v>
      </c>
      <c r="C252" s="53">
        <v>22225264</v>
      </c>
      <c r="D252" s="53">
        <v>3</v>
      </c>
      <c r="E252" s="53">
        <v>66676</v>
      </c>
    </row>
    <row r="253" spans="2:5" ht="17.25">
      <c r="B253" s="47" t="s">
        <v>959</v>
      </c>
      <c r="C253" s="53">
        <v>13575802</v>
      </c>
      <c r="D253" s="53">
        <v>3</v>
      </c>
      <c r="E253" s="53">
        <v>40727</v>
      </c>
    </row>
    <row r="254" spans="2:5" ht="17.25">
      <c r="B254" s="47" t="s">
        <v>960</v>
      </c>
      <c r="C254" s="53">
        <v>33314197</v>
      </c>
      <c r="D254" s="53">
        <v>3</v>
      </c>
      <c r="E254" s="53">
        <v>99943</v>
      </c>
    </row>
    <row r="255" spans="2:5" ht="17.25">
      <c r="B255" s="47" t="s">
        <v>961</v>
      </c>
      <c r="C255" s="53">
        <v>278955</v>
      </c>
      <c r="D255" s="53">
        <v>8</v>
      </c>
      <c r="E255" s="53">
        <v>2232</v>
      </c>
    </row>
    <row r="256" spans="2:5" ht="17.25">
      <c r="B256" s="47" t="s">
        <v>962</v>
      </c>
      <c r="C256" s="53">
        <v>2717388</v>
      </c>
      <c r="D256" s="53">
        <v>8</v>
      </c>
      <c r="E256" s="53">
        <v>21739</v>
      </c>
    </row>
    <row r="257" spans="2:6" ht="17.25">
      <c r="B257" s="47" t="s">
        <v>963</v>
      </c>
      <c r="C257" s="53">
        <v>4701935</v>
      </c>
      <c r="D257" s="53">
        <v>8</v>
      </c>
      <c r="E257" s="53">
        <v>37615</v>
      </c>
    </row>
    <row r="258" spans="2:6" ht="17.25">
      <c r="B258" s="47" t="s">
        <v>964</v>
      </c>
      <c r="C258" s="53">
        <v>480745</v>
      </c>
      <c r="D258" s="53">
        <v>8</v>
      </c>
      <c r="E258" s="53">
        <v>3846</v>
      </c>
    </row>
    <row r="259" spans="2:6" ht="17.25">
      <c r="B259" s="47" t="s">
        <v>965</v>
      </c>
      <c r="C259" s="53">
        <v>281671517</v>
      </c>
      <c r="D259" s="53">
        <v>2</v>
      </c>
      <c r="E259" s="53">
        <v>563343</v>
      </c>
    </row>
    <row r="260" spans="2:6" ht="17.25">
      <c r="B260" s="47">
        <v>0</v>
      </c>
      <c r="C260" s="53">
        <v>0</v>
      </c>
      <c r="D260" s="53">
        <v>0</v>
      </c>
      <c r="E260" s="53">
        <v>0</v>
      </c>
    </row>
    <row r="261" spans="2:6" ht="17.25">
      <c r="B261" s="47" t="e">
        <v>#REF!</v>
      </c>
      <c r="C261" s="53" t="e">
        <v>#REF!</v>
      </c>
      <c r="D261" s="53" t="e">
        <v>#REF!</v>
      </c>
      <c r="E261" s="53" t="e">
        <v>#REF!</v>
      </c>
    </row>
    <row r="262" spans="2:6" ht="17.25">
      <c r="B262" s="47">
        <v>0</v>
      </c>
      <c r="C262" s="53">
        <v>0</v>
      </c>
      <c r="D262" s="53">
        <v>0</v>
      </c>
      <c r="E262" s="53">
        <v>0</v>
      </c>
    </row>
    <row r="263" spans="2:6" ht="17.25">
      <c r="B263" s="47">
        <v>0</v>
      </c>
      <c r="C263" s="53">
        <v>0</v>
      </c>
      <c r="D263" s="53">
        <v>0</v>
      </c>
      <c r="E263" s="53">
        <v>0</v>
      </c>
      <c r="F263" s="53"/>
    </row>
    <row r="264" spans="2:6" ht="17.25">
      <c r="B264" s="47">
        <v>0</v>
      </c>
      <c r="C264" s="53">
        <v>0</v>
      </c>
      <c r="D264" s="53">
        <v>0</v>
      </c>
      <c r="E264" s="53">
        <v>0</v>
      </c>
    </row>
    <row r="265" spans="2:6" ht="17.25">
      <c r="B265" s="47">
        <v>0</v>
      </c>
      <c r="C265" s="53">
        <v>0</v>
      </c>
      <c r="D265" s="53">
        <v>0</v>
      </c>
      <c r="E265" s="53">
        <v>0</v>
      </c>
    </row>
    <row r="266" spans="2:6" ht="17.25">
      <c r="B266" s="47">
        <v>0</v>
      </c>
      <c r="C266" s="53">
        <v>0</v>
      </c>
      <c r="D266" s="53">
        <v>0</v>
      </c>
      <c r="E266" s="53">
        <v>0</v>
      </c>
    </row>
    <row r="267" spans="2:6" ht="17.25">
      <c r="B267" s="47">
        <v>0</v>
      </c>
      <c r="C267" s="53">
        <v>0</v>
      </c>
      <c r="D267" s="53">
        <v>0</v>
      </c>
      <c r="E267" s="53">
        <v>0</v>
      </c>
    </row>
    <row r="268" spans="2:6" ht="17.25">
      <c r="B268" s="47">
        <v>0</v>
      </c>
      <c r="C268" s="53">
        <v>0</v>
      </c>
      <c r="D268" s="53">
        <v>0</v>
      </c>
      <c r="E268" s="53">
        <v>0</v>
      </c>
    </row>
    <row r="269" spans="2:6" ht="18" thickBot="1">
      <c r="B269" s="66">
        <v>0</v>
      </c>
      <c r="C269" s="56">
        <v>0</v>
      </c>
      <c r="D269" s="56">
        <v>0</v>
      </c>
      <c r="E269" s="56">
        <v>0</v>
      </c>
    </row>
    <row r="270" spans="2:6" ht="18" thickBot="1">
      <c r="B270" s="57" t="s">
        <v>79</v>
      </c>
      <c r="C270" s="58"/>
      <c r="D270" s="58"/>
      <c r="E270" s="60">
        <v>1769425</v>
      </c>
    </row>
    <row r="271" spans="2:6" ht="17.25">
      <c r="B271" s="61"/>
      <c r="C271" s="61"/>
      <c r="D271" s="61"/>
      <c r="E271" s="53"/>
    </row>
    <row r="272" spans="2:6" ht="17.25">
      <c r="B272" s="61"/>
      <c r="C272" s="61"/>
      <c r="D272" s="61"/>
      <c r="E272" s="53"/>
    </row>
    <row r="273" spans="2:5" ht="17.25">
      <c r="B273" s="61"/>
      <c r="C273" s="61"/>
      <c r="D273" s="61"/>
      <c r="E273" s="61"/>
    </row>
    <row r="274" spans="2:5" ht="17.25">
      <c r="B274" s="49" t="s">
        <v>128</v>
      </c>
      <c r="C274" s="49"/>
      <c r="D274" s="49"/>
      <c r="E274" s="50"/>
    </row>
    <row r="275" spans="2:5" ht="17.25">
      <c r="B275" s="61" t="s">
        <v>129</v>
      </c>
      <c r="C275" s="61"/>
      <c r="D275" s="61"/>
      <c r="E275" s="53">
        <v>3380058</v>
      </c>
    </row>
    <row r="276" spans="2:5" ht="17.25">
      <c r="B276" s="61" t="s">
        <v>130</v>
      </c>
      <c r="C276" s="61"/>
      <c r="D276" s="61"/>
      <c r="E276" s="53">
        <v>3380058</v>
      </c>
    </row>
    <row r="277" spans="2:5" ht="17.25">
      <c r="B277" s="61" t="s">
        <v>78</v>
      </c>
      <c r="C277" s="61"/>
      <c r="D277" s="61"/>
      <c r="E277" s="53">
        <v>1690029</v>
      </c>
    </row>
    <row r="278" spans="2:5" ht="17.25">
      <c r="B278" s="61" t="s">
        <v>131</v>
      </c>
      <c r="C278" s="61"/>
      <c r="D278" s="61"/>
      <c r="E278" s="53">
        <v>7463428</v>
      </c>
    </row>
    <row r="279" spans="2:5" ht="17.25">
      <c r="B279" s="61" t="s">
        <v>132</v>
      </c>
      <c r="C279" s="61"/>
      <c r="D279" s="61"/>
      <c r="E279" s="53">
        <v>2197038</v>
      </c>
    </row>
    <row r="280" spans="2:5" ht="17.25">
      <c r="B280" s="61" t="s">
        <v>133</v>
      </c>
      <c r="C280" s="61"/>
      <c r="D280" s="61"/>
      <c r="E280" s="53">
        <v>394949</v>
      </c>
    </row>
    <row r="281" spans="2:5" ht="18" thickBot="1">
      <c r="B281" s="65" t="s">
        <v>134</v>
      </c>
      <c r="C281" s="65"/>
      <c r="D281" s="65"/>
      <c r="E281" s="56">
        <v>1769425</v>
      </c>
    </row>
    <row r="282" spans="2:5" ht="18" thickBot="1">
      <c r="B282" s="57" t="s">
        <v>135</v>
      </c>
      <c r="C282" s="58"/>
      <c r="D282" s="58"/>
      <c r="E282" s="60">
        <v>20274985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3">
    <tabColor theme="4" tint="0.39997558519241921"/>
  </sheetPr>
  <dimension ref="B1:F282"/>
  <sheetViews>
    <sheetView workbookViewId="0">
      <selection sqref="A1:E1048576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741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172046734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2064561</v>
      </c>
    </row>
    <row r="9" spans="2:5" ht="18" thickBot="1">
      <c r="B9" s="57" t="s">
        <v>89</v>
      </c>
      <c r="C9" s="58"/>
      <c r="D9" s="59">
        <v>12</v>
      </c>
      <c r="E9" s="60">
        <v>2064561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1.012</v>
      </c>
      <c r="E14" s="53">
        <v>174111</v>
      </c>
    </row>
    <row r="15" spans="2:5" ht="17.25">
      <c r="B15" s="61" t="s">
        <v>93</v>
      </c>
      <c r="C15" s="61"/>
      <c r="D15" s="52">
        <v>0.52400000000000002</v>
      </c>
      <c r="E15" s="53">
        <v>90152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0.98399999999999999</v>
      </c>
      <c r="E18" s="53">
        <v>169294</v>
      </c>
    </row>
    <row r="19" spans="2:5" ht="17.25">
      <c r="B19" s="61" t="s">
        <v>97</v>
      </c>
      <c r="C19" s="61"/>
      <c r="D19" s="52">
        <v>0.13</v>
      </c>
      <c r="E19" s="53">
        <v>22366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3.7120000000000002</v>
      </c>
      <c r="E21" s="53">
        <v>638637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1.159</v>
      </c>
      <c r="E23" s="53">
        <v>199402</v>
      </c>
    </row>
    <row r="24" spans="2:5" ht="17.25">
      <c r="B24" s="61" t="s">
        <v>102</v>
      </c>
      <c r="C24" s="61"/>
      <c r="D24" s="52">
        <v>0.28499999999999998</v>
      </c>
      <c r="E24" s="53">
        <v>49033</v>
      </c>
    </row>
    <row r="25" spans="2:5" ht="17.25">
      <c r="B25" s="61" t="s">
        <v>103</v>
      </c>
      <c r="C25" s="61"/>
      <c r="D25" s="52">
        <v>4.194</v>
      </c>
      <c r="E25" s="53">
        <v>721564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2064559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2064559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497</v>
      </c>
      <c r="C36" s="69"/>
      <c r="D36" s="287" t="s">
        <v>109</v>
      </c>
      <c r="E36" s="71">
        <v>172046734</v>
      </c>
    </row>
    <row r="37" spans="2:6" ht="17.25">
      <c r="B37" s="61" t="s">
        <v>110</v>
      </c>
      <c r="C37" s="61"/>
      <c r="D37" s="52">
        <v>25</v>
      </c>
      <c r="E37" s="53">
        <v>4301168</v>
      </c>
    </row>
    <row r="38" spans="2:6" ht="17.25">
      <c r="B38" s="61" t="s">
        <v>111</v>
      </c>
      <c r="C38" s="61"/>
      <c r="D38" s="52">
        <v>0.5</v>
      </c>
      <c r="E38" s="53">
        <v>86023</v>
      </c>
    </row>
    <row r="39" spans="2:6" ht="17.25">
      <c r="B39" s="61" t="s">
        <v>111</v>
      </c>
      <c r="C39" s="61"/>
      <c r="D39" s="52">
        <v>0.25</v>
      </c>
      <c r="E39" s="53">
        <v>43012</v>
      </c>
    </row>
    <row r="40" spans="2:6" ht="17.25">
      <c r="B40" s="61" t="s">
        <v>111</v>
      </c>
      <c r="C40" s="61"/>
      <c r="D40" s="52">
        <v>0.5</v>
      </c>
      <c r="E40" s="53">
        <v>86023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172047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27.25</v>
      </c>
      <c r="E45" s="53">
        <v>4688273</v>
      </c>
    </row>
    <row r="46" spans="2:6" ht="17.25">
      <c r="B46" s="61"/>
      <c r="C46" s="61"/>
      <c r="D46" s="284"/>
      <c r="E46" s="295"/>
    </row>
    <row r="47" spans="2:6" ht="17.25">
      <c r="B47" s="69" t="s">
        <v>622</v>
      </c>
      <c r="C47" s="69"/>
      <c r="D47" s="287" t="s">
        <v>109</v>
      </c>
      <c r="E47" s="71">
        <v>0</v>
      </c>
    </row>
    <row r="48" spans="2:6" ht="17.25">
      <c r="B48" s="61" t="s">
        <v>110</v>
      </c>
      <c r="C48" s="61"/>
      <c r="D48" s="52">
        <v>0</v>
      </c>
      <c r="E48" s="53">
        <v>0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0</v>
      </c>
      <c r="E54" s="53">
        <v>0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0</v>
      </c>
      <c r="E56" s="53">
        <v>0</v>
      </c>
    </row>
    <row r="57" spans="2:5" ht="17.25">
      <c r="B57" s="61"/>
      <c r="C57" s="61"/>
      <c r="D57" s="288"/>
      <c r="E57" s="298"/>
    </row>
    <row r="58" spans="2:5" ht="17.25">
      <c r="B58" s="69" t="s">
        <v>622</v>
      </c>
      <c r="C58" s="69"/>
      <c r="D58" s="287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172046734</v>
      </c>
    </row>
    <row r="136" spans="2:5" ht="17.25">
      <c r="B136" s="61" t="s">
        <v>110</v>
      </c>
      <c r="C136" s="61"/>
      <c r="D136" s="52">
        <v>25</v>
      </c>
      <c r="E136" s="53">
        <v>4301168</v>
      </c>
    </row>
    <row r="137" spans="2:5" ht="17.25">
      <c r="B137" s="61" t="s">
        <v>111</v>
      </c>
      <c r="C137" s="61"/>
      <c r="D137" s="52">
        <v>0.5</v>
      </c>
      <c r="E137" s="53">
        <v>86023</v>
      </c>
    </row>
    <row r="138" spans="2:5" ht="17.25">
      <c r="B138" s="61" t="s">
        <v>111</v>
      </c>
      <c r="C138" s="61"/>
      <c r="D138" s="52">
        <v>0.25</v>
      </c>
      <c r="E138" s="53">
        <v>43012</v>
      </c>
    </row>
    <row r="139" spans="2:5" ht="17.25">
      <c r="B139" s="61" t="s">
        <v>111</v>
      </c>
      <c r="C139" s="61"/>
      <c r="D139" s="52">
        <v>0.5</v>
      </c>
      <c r="E139" s="53">
        <v>86023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1</v>
      </c>
      <c r="E142" s="53">
        <v>172047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4688273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1032280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421</v>
      </c>
      <c r="C163" s="74"/>
      <c r="D163" s="284"/>
      <c r="E163" s="295"/>
    </row>
    <row r="164" spans="2:5" ht="17.25">
      <c r="B164" s="75">
        <v>152</v>
      </c>
      <c r="C164" s="76"/>
      <c r="D164" s="287" t="s">
        <v>109</v>
      </c>
      <c r="E164" s="71">
        <v>22073038</v>
      </c>
    </row>
    <row r="165" spans="2:5" ht="17.25">
      <c r="B165" s="61" t="s">
        <v>124</v>
      </c>
      <c r="C165" s="61"/>
      <c r="D165" s="52">
        <v>8</v>
      </c>
      <c r="E165" s="53">
        <v>176584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176584</v>
      </c>
    </row>
    <row r="168" spans="2:5" ht="17.25">
      <c r="B168" s="61"/>
      <c r="C168" s="61"/>
      <c r="D168" s="284"/>
      <c r="E168" s="295"/>
    </row>
    <row r="169" spans="2:5" ht="17.25">
      <c r="B169" s="74" t="s">
        <v>691</v>
      </c>
      <c r="C169" s="74"/>
      <c r="D169" s="284"/>
      <c r="E169" s="295"/>
    </row>
    <row r="170" spans="2:5" ht="17.25">
      <c r="B170" s="75">
        <v>150</v>
      </c>
      <c r="C170" s="76"/>
      <c r="D170" s="287" t="s">
        <v>109</v>
      </c>
      <c r="E170" s="71">
        <v>1233956</v>
      </c>
    </row>
    <row r="171" spans="2:5" ht="17.25">
      <c r="B171" s="61" t="s">
        <v>124</v>
      </c>
      <c r="C171" s="61"/>
      <c r="D171" s="52">
        <v>8</v>
      </c>
      <c r="E171" s="53">
        <v>9872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9872</v>
      </c>
    </row>
    <row r="174" spans="2:5" ht="17.25">
      <c r="B174" s="61"/>
      <c r="C174" s="61"/>
      <c r="D174" s="284"/>
      <c r="E174" s="295"/>
    </row>
    <row r="175" spans="2:5" ht="17.25">
      <c r="B175" s="74" t="s">
        <v>446</v>
      </c>
      <c r="C175" s="74"/>
      <c r="D175" s="284"/>
      <c r="E175" s="295"/>
    </row>
    <row r="176" spans="2:5" ht="17.25">
      <c r="B176" s="75">
        <v>151</v>
      </c>
      <c r="C176" s="76"/>
      <c r="D176" s="287" t="s">
        <v>109</v>
      </c>
      <c r="E176" s="71">
        <v>1246943</v>
      </c>
    </row>
    <row r="177" spans="2:5" ht="17.25">
      <c r="B177" s="61" t="s">
        <v>124</v>
      </c>
      <c r="C177" s="61"/>
      <c r="D177" s="52">
        <v>8</v>
      </c>
      <c r="E177" s="53">
        <v>9976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9976</v>
      </c>
    </row>
    <row r="180" spans="2:5" ht="17.25">
      <c r="B180" s="61"/>
      <c r="C180" s="61"/>
      <c r="D180" s="284"/>
      <c r="E180" s="295"/>
    </row>
    <row r="181" spans="2:5" ht="17.25">
      <c r="B181" s="74" t="s">
        <v>625</v>
      </c>
      <c r="C181" s="74"/>
      <c r="D181" s="284"/>
      <c r="E181" s="295"/>
    </row>
    <row r="182" spans="2:5" ht="17.25">
      <c r="B182" s="75" t="s">
        <v>626</v>
      </c>
      <c r="C182" s="76"/>
      <c r="D182" s="287" t="s">
        <v>109</v>
      </c>
      <c r="E182" s="71">
        <v>0</v>
      </c>
    </row>
    <row r="183" spans="2:5" ht="17.25">
      <c r="B183" s="61" t="s">
        <v>124</v>
      </c>
      <c r="C183" s="61"/>
      <c r="D183" s="52">
        <v>0</v>
      </c>
      <c r="E183" s="53">
        <v>0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0</v>
      </c>
      <c r="E185" s="53">
        <v>0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6" ht="17.25">
      <c r="B225" s="61" t="s">
        <v>124</v>
      </c>
      <c r="C225" s="61"/>
      <c r="D225" s="52">
        <v>0</v>
      </c>
      <c r="E225" s="53">
        <v>0</v>
      </c>
    </row>
    <row r="226" spans="2:6" ht="18" thickBot="1">
      <c r="B226" s="65" t="s">
        <v>115</v>
      </c>
      <c r="C226" s="65"/>
      <c r="D226" s="55">
        <v>0</v>
      </c>
      <c r="E226" s="56">
        <v>0</v>
      </c>
      <c r="F226" s="61"/>
    </row>
    <row r="227" spans="2:6" ht="17.25">
      <c r="B227" s="61" t="s">
        <v>80</v>
      </c>
      <c r="C227" s="61"/>
      <c r="D227" s="52">
        <v>0</v>
      </c>
      <c r="E227" s="53">
        <v>0</v>
      </c>
    </row>
    <row r="228" spans="2:6" ht="17.25">
      <c r="B228" s="61"/>
      <c r="C228" s="61"/>
      <c r="D228" s="52"/>
      <c r="E228" s="53"/>
    </row>
    <row r="229" spans="2:6" ht="17.25">
      <c r="B229" s="62" t="s">
        <v>203</v>
      </c>
      <c r="C229" s="63"/>
      <c r="D229" s="94"/>
      <c r="E229" s="71">
        <v>24553937</v>
      </c>
    </row>
    <row r="230" spans="2:6" ht="17.25">
      <c r="B230" s="61" t="s">
        <v>124</v>
      </c>
      <c r="C230" s="61"/>
      <c r="D230" s="288"/>
      <c r="E230" s="53">
        <v>196432</v>
      </c>
    </row>
    <row r="231" spans="2:6" ht="18" thickBot="1">
      <c r="B231" s="65" t="s">
        <v>115</v>
      </c>
      <c r="C231" s="65"/>
      <c r="D231" s="291"/>
      <c r="E231" s="56">
        <v>0</v>
      </c>
    </row>
    <row r="232" spans="2:6" ht="18" thickBot="1">
      <c r="B232" s="57" t="s">
        <v>203</v>
      </c>
      <c r="C232" s="58"/>
      <c r="D232" s="289"/>
      <c r="E232" s="77">
        <v>196432</v>
      </c>
    </row>
    <row r="233" spans="2:6" ht="17.25">
      <c r="B233" s="61"/>
      <c r="C233" s="61"/>
      <c r="D233" s="288"/>
      <c r="E233" s="47"/>
    </row>
    <row r="234" spans="2:6" ht="17.25">
      <c r="B234" s="61"/>
      <c r="C234" s="61"/>
      <c r="D234" s="288"/>
      <c r="E234" s="47"/>
    </row>
    <row r="235" spans="2:6" ht="17.25">
      <c r="B235" s="61"/>
      <c r="C235" s="61"/>
      <c r="D235" s="288"/>
      <c r="E235" s="47"/>
    </row>
    <row r="236" spans="2:6" ht="17.25">
      <c r="B236" s="68" t="s">
        <v>125</v>
      </c>
      <c r="C236" s="68"/>
      <c r="D236" s="288"/>
      <c r="E236" s="298"/>
    </row>
    <row r="237" spans="2:6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6" ht="17.25">
      <c r="B238" s="47" t="s">
        <v>498</v>
      </c>
      <c r="C238" s="53">
        <v>7719149</v>
      </c>
      <c r="D238" s="52">
        <v>8</v>
      </c>
      <c r="E238" s="53">
        <v>61753</v>
      </c>
    </row>
    <row r="239" spans="2:6" ht="17.25">
      <c r="B239" s="47" t="s">
        <v>499</v>
      </c>
      <c r="C239" s="53">
        <v>6120965</v>
      </c>
      <c r="D239" s="52">
        <v>4</v>
      </c>
      <c r="E239" s="53">
        <v>24484</v>
      </c>
    </row>
    <row r="240" spans="2:6" ht="17.25">
      <c r="B240" s="47" t="s">
        <v>500</v>
      </c>
      <c r="C240" s="53">
        <v>3782381</v>
      </c>
      <c r="D240" s="52">
        <v>0</v>
      </c>
      <c r="E240" s="53">
        <v>0</v>
      </c>
    </row>
    <row r="241" spans="2:5" ht="17.25">
      <c r="B241" s="47" t="s">
        <v>501</v>
      </c>
      <c r="C241" s="53">
        <v>147492797</v>
      </c>
      <c r="D241" s="52">
        <v>3</v>
      </c>
      <c r="E241" s="53">
        <v>442478</v>
      </c>
    </row>
    <row r="242" spans="2:5" ht="17.25">
      <c r="B242" s="47" t="s">
        <v>845</v>
      </c>
      <c r="C242" s="53">
        <v>172046734</v>
      </c>
      <c r="D242" s="52">
        <v>2</v>
      </c>
      <c r="E242" s="53">
        <v>344093</v>
      </c>
    </row>
    <row r="243" spans="2:5" ht="17.25">
      <c r="B243" s="47" t="s">
        <v>502</v>
      </c>
      <c r="C243" s="53">
        <v>172046734</v>
      </c>
      <c r="D243" s="52">
        <v>3</v>
      </c>
      <c r="E243" s="53">
        <v>516140</v>
      </c>
    </row>
    <row r="244" spans="2:5" ht="17.25">
      <c r="B244" s="47" t="s">
        <v>422</v>
      </c>
      <c r="C244" s="53">
        <v>172046734</v>
      </c>
      <c r="D244" s="52">
        <v>2.3250000000000002</v>
      </c>
      <c r="E244" s="53">
        <v>400009</v>
      </c>
    </row>
    <row r="245" spans="2:5" ht="17.25">
      <c r="B245" s="47" t="s">
        <v>538</v>
      </c>
      <c r="C245" s="53">
        <v>172046734</v>
      </c>
      <c r="D245" s="52">
        <v>1</v>
      </c>
      <c r="E245" s="53">
        <v>172047</v>
      </c>
    </row>
    <row r="246" spans="2:5" ht="17.25">
      <c r="B246" s="47" t="s">
        <v>503</v>
      </c>
      <c r="C246" s="53">
        <v>172046734</v>
      </c>
      <c r="D246" s="52">
        <v>1</v>
      </c>
      <c r="E246" s="53">
        <v>172047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  <c r="F263" s="53"/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2133051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2064561</v>
      </c>
    </row>
    <row r="276" spans="2:5" ht="17.25">
      <c r="B276" s="61" t="s">
        <v>130</v>
      </c>
      <c r="C276" s="61"/>
      <c r="D276" s="288"/>
      <c r="E276" s="53">
        <v>2064559</v>
      </c>
    </row>
    <row r="277" spans="2:5" ht="17.25">
      <c r="B277" s="61" t="s">
        <v>78</v>
      </c>
      <c r="C277" s="61"/>
      <c r="D277" s="288"/>
      <c r="E277" s="53">
        <v>1032280</v>
      </c>
    </row>
    <row r="278" spans="2:5" ht="17.25">
      <c r="B278" s="61" t="s">
        <v>131</v>
      </c>
      <c r="C278" s="61"/>
      <c r="D278" s="288"/>
      <c r="E278" s="53">
        <v>4688273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196432</v>
      </c>
    </row>
    <row r="281" spans="2:5" ht="18" thickBot="1">
      <c r="B281" s="65" t="s">
        <v>134</v>
      </c>
      <c r="C281" s="65"/>
      <c r="D281" s="291"/>
      <c r="E281" s="56">
        <v>2133051</v>
      </c>
    </row>
    <row r="282" spans="2:5" ht="18" thickBot="1">
      <c r="B282" s="57" t="s">
        <v>135</v>
      </c>
      <c r="C282" s="58"/>
      <c r="D282" s="289"/>
      <c r="E282" s="60">
        <v>12179156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4" tint="0.39997558519241921"/>
  </sheetPr>
  <dimension ref="A1:J88"/>
  <sheetViews>
    <sheetView zoomScale="145" zoomScaleNormal="145" workbookViewId="0">
      <selection activeCell="B88" sqref="B88:J88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"CARBON COUNTY "&amp;D3</f>
        <v>CARBON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v>2024</v>
      </c>
      <c r="D3" s="34">
        <f>'Albany Value'!D3</f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v>214369470</v>
      </c>
      <c r="D6" s="17">
        <f>D25</f>
        <v>210187464</v>
      </c>
      <c r="E6" s="29">
        <v>20365131</v>
      </c>
      <c r="F6" s="17">
        <f>F25</f>
        <v>19967854</v>
      </c>
      <c r="G6" s="17">
        <f t="shared" ref="G6:G11" si="0">D6-C6</f>
        <v>-4182006</v>
      </c>
      <c r="H6" s="18">
        <f>IF(E6=0,"",F6/E6-1)</f>
        <v>-1.9507706579447004E-2</v>
      </c>
      <c r="I6" s="22">
        <f>IF(D6=0,"N/A",F6/D6)</f>
        <v>9.5000213713982484E-2</v>
      </c>
    </row>
    <row r="7" spans="1:10">
      <c r="A7" s="1" t="s">
        <v>14</v>
      </c>
      <c r="B7" s="36" t="s">
        <v>70</v>
      </c>
      <c r="C7" s="29">
        <v>2031932018.2</v>
      </c>
      <c r="D7" s="17">
        <f>D42</f>
        <v>1685156224.9400001</v>
      </c>
      <c r="E7" s="29">
        <v>193033698</v>
      </c>
      <c r="F7" s="17">
        <f>F42</f>
        <v>160089868</v>
      </c>
      <c r="G7" s="17">
        <f t="shared" si="0"/>
        <v>-346775793.25999999</v>
      </c>
      <c r="H7" s="18">
        <f t="shared" ref="H7:H14" si="1">IF(E7=0,"",F7/E7-1)</f>
        <v>-0.17066362164392668</v>
      </c>
      <c r="I7" s="22">
        <f>IF(D7=0,"N/A",F7/D7)</f>
        <v>9.5000015803104548E-2</v>
      </c>
    </row>
    <row r="8" spans="1:10">
      <c r="A8" s="1" t="s">
        <v>17</v>
      </c>
      <c r="B8" s="36" t="s">
        <v>71</v>
      </c>
      <c r="C8" s="29">
        <v>127718208.23999999</v>
      </c>
      <c r="D8" s="17">
        <f>D49</f>
        <v>132183722</v>
      </c>
      <c r="E8" s="29">
        <v>12133227</v>
      </c>
      <c r="F8" s="17">
        <f>F49</f>
        <v>12557470</v>
      </c>
      <c r="G8" s="17">
        <f t="shared" si="0"/>
        <v>4465513.7600000054</v>
      </c>
      <c r="H8" s="18">
        <f t="shared" si="1"/>
        <v>3.4965388845028533E-2</v>
      </c>
      <c r="I8" s="22">
        <f>IF(D8=0,"N/A",F8/D8)</f>
        <v>9.500012414539212E-2</v>
      </c>
    </row>
    <row r="9" spans="1:10">
      <c r="A9" s="1" t="s">
        <v>19</v>
      </c>
      <c r="B9" s="36" t="s">
        <v>20</v>
      </c>
      <c r="C9" s="29">
        <v>1610956468</v>
      </c>
      <c r="D9" s="17">
        <f>D87</f>
        <v>1552935943</v>
      </c>
      <c r="E9" s="29">
        <v>185259976</v>
      </c>
      <c r="F9" s="17">
        <f>F87</f>
        <v>178587629</v>
      </c>
      <c r="G9" s="17">
        <f t="shared" si="0"/>
        <v>-58020525</v>
      </c>
      <c r="H9" s="18">
        <f t="shared" si="1"/>
        <v>-3.6016127951997601E-2</v>
      </c>
      <c r="I9" s="22">
        <f>IF(D9=0,"N/A",F9/D9)</f>
        <v>0.11499999713767975</v>
      </c>
    </row>
    <row r="10" spans="1:10">
      <c r="B10" s="1" t="s">
        <v>23</v>
      </c>
      <c r="C10" s="29">
        <v>203256407</v>
      </c>
      <c r="D10" s="279">
        <f>'STATE ASSESSED'!C8</f>
        <v>169829454</v>
      </c>
      <c r="E10" s="29">
        <v>203256407</v>
      </c>
      <c r="F10" s="279">
        <f>D10</f>
        <v>169829454</v>
      </c>
      <c r="G10" s="17">
        <f t="shared" si="0"/>
        <v>-33426953</v>
      </c>
      <c r="H10" s="18">
        <f t="shared" si="1"/>
        <v>-0.16445706924259462</v>
      </c>
      <c r="I10" s="22">
        <f>IF(D10=0,"N/A",F10/D10)</f>
        <v>1</v>
      </c>
    </row>
    <row r="11" spans="1:10">
      <c r="B11" s="1" t="s">
        <v>66</v>
      </c>
      <c r="C11" s="280">
        <v>1481657559</v>
      </c>
      <c r="D11" s="279">
        <f>'STATE ASSESSED'!F8</f>
        <v>1479164969</v>
      </c>
      <c r="E11" s="29">
        <v>169977794</v>
      </c>
      <c r="F11" s="279">
        <f>'STATE ASSESSED'!I8</f>
        <v>169569561</v>
      </c>
      <c r="G11" s="17">
        <f t="shared" si="0"/>
        <v>-2492590</v>
      </c>
      <c r="H11" s="18">
        <f>IF(E11=0,"",F11/E11-1)</f>
        <v>-2.4016843047156566E-3</v>
      </c>
      <c r="I11" s="22">
        <f>F11/D11</f>
        <v>0.11463870802364844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v>3984976164.4399996</v>
      </c>
      <c r="D13" s="15">
        <f>SUM(D6:D9)</f>
        <v>3580463353.9400001</v>
      </c>
      <c r="E13" s="15">
        <v>410792032</v>
      </c>
      <c r="F13" s="15">
        <f>SUM(F6:F9)</f>
        <v>371202821</v>
      </c>
      <c r="G13" s="15">
        <f>SUM(G6:G9)</f>
        <v>-404512810.5</v>
      </c>
      <c r="H13" s="19">
        <f t="shared" si="1"/>
        <v>-9.6372879501226527E-2</v>
      </c>
      <c r="I13" s="21"/>
    </row>
    <row r="14" spans="1:10">
      <c r="B14" s="12" t="s">
        <v>74</v>
      </c>
      <c r="C14" s="16">
        <v>1684913966</v>
      </c>
      <c r="D14" s="16">
        <f>SUM(D10:D11)</f>
        <v>1648994423</v>
      </c>
      <c r="E14" s="16">
        <v>373234201</v>
      </c>
      <c r="F14" s="16">
        <f>SUM(F10:F11)</f>
        <v>339399015</v>
      </c>
      <c r="G14" s="16">
        <f>SUM(G10:G11)</f>
        <v>-35919543</v>
      </c>
      <c r="H14" s="20">
        <f t="shared" si="1"/>
        <v>-9.0654034140885131E-2</v>
      </c>
      <c r="I14" s="21"/>
    </row>
    <row r="15" spans="1:10">
      <c r="B15" s="7" t="s">
        <v>72</v>
      </c>
      <c r="C15" s="15">
        <v>5669890130.4399996</v>
      </c>
      <c r="D15" s="486">
        <f>SUM(D13:D14)</f>
        <v>5229457776.9400005</v>
      </c>
      <c r="E15" s="15">
        <v>784026233</v>
      </c>
      <c r="F15" s="486">
        <f>SUM(F13:F14)</f>
        <v>710601836</v>
      </c>
      <c r="G15" s="15">
        <f>SUM(G13:G14)</f>
        <v>-440432353.5</v>
      </c>
      <c r="H15" s="19">
        <f>IF(E15=0,"",F15/E15-1)</f>
        <v>-9.3650434015515871E-2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133103330</v>
      </c>
      <c r="D22" s="306">
        <v>131202789</v>
      </c>
      <c r="E22" s="29">
        <v>12644823</v>
      </c>
      <c r="F22" s="306">
        <v>12464265</v>
      </c>
      <c r="G22" s="17">
        <f>D22-C22</f>
        <v>-1900541</v>
      </c>
      <c r="H22" s="18">
        <f>IF(E22=0,"",F22/E22-1)</f>
        <v>-1.4279203433689824E-2</v>
      </c>
      <c r="I22" s="22">
        <f>IF(D22=0,"N/A",F22/D22)</f>
        <v>9.500000034298052E-2</v>
      </c>
    </row>
    <row r="23" spans="1:9">
      <c r="A23" s="1">
        <v>120</v>
      </c>
      <c r="B23" s="36" t="s">
        <v>76</v>
      </c>
      <c r="C23" s="29">
        <v>4745</v>
      </c>
      <c r="D23" s="306">
        <v>4719</v>
      </c>
      <c r="E23" s="29">
        <v>451</v>
      </c>
      <c r="F23" s="306">
        <v>448</v>
      </c>
      <c r="G23" s="17">
        <f>D23-C23</f>
        <v>-26</v>
      </c>
      <c r="H23" s="18">
        <f>IF(E23=0,"",F23/E23-1)</f>
        <v>-6.6518847006651338E-3</v>
      </c>
      <c r="I23" s="22">
        <f>IF(D23=0,"N/A",F23/D23)</f>
        <v>9.4935367662640394E-2</v>
      </c>
    </row>
    <row r="24" spans="1:9">
      <c r="A24" s="28">
        <v>130</v>
      </c>
      <c r="B24" s="37" t="s">
        <v>77</v>
      </c>
      <c r="C24" s="30">
        <v>81261395</v>
      </c>
      <c r="D24" s="307">
        <v>78979956</v>
      </c>
      <c r="E24" s="30">
        <v>7719857</v>
      </c>
      <c r="F24" s="307">
        <v>7503141</v>
      </c>
      <c r="G24" s="26">
        <f>D24-C24</f>
        <v>-2281439</v>
      </c>
      <c r="H24" s="23">
        <f>IF(E24=0,"",F24/E24-1)</f>
        <v>-2.8072540721933104E-2</v>
      </c>
      <c r="I24" s="24">
        <f>IF(D24=0,"N/A",F24/D24)</f>
        <v>9.5000572043874021E-2</v>
      </c>
    </row>
    <row r="25" spans="1:9">
      <c r="A25" s="7" t="s">
        <v>15</v>
      </c>
      <c r="B25" s="7" t="s">
        <v>16</v>
      </c>
      <c r="C25" s="15">
        <v>214369470</v>
      </c>
      <c r="D25" s="15">
        <f>SUM(D22:D24)</f>
        <v>210187464</v>
      </c>
      <c r="E25" s="15">
        <v>20365131</v>
      </c>
      <c r="F25" s="15">
        <f>SUM(F22:F24)</f>
        <v>19967854</v>
      </c>
      <c r="G25" s="15">
        <f>SUM(G22:G24)</f>
        <v>-4182006</v>
      </c>
      <c r="H25" s="19">
        <f>IF(E25=0,"",F25/E25-1)</f>
        <v>-1.9507706579447004E-2</v>
      </c>
      <c r="I25" s="25">
        <f>IF(D25=0,"N/A",F25/D25)</f>
        <v>9.5000213713982484E-2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124505.47199600001</v>
      </c>
      <c r="D29" s="306">
        <v>124826.045996</v>
      </c>
      <c r="E29" s="31">
        <v>1069.0560652970837</v>
      </c>
      <c r="F29" s="27">
        <f t="shared" ref="F29:F31" si="2">IF(D29&lt;&gt;0,D22/D29,0)</f>
        <v>1051.0850356039023</v>
      </c>
      <c r="G29" s="17">
        <f>D29-C29</f>
        <v>320.57399999999325</v>
      </c>
      <c r="H29" s="27">
        <f>F29-E29</f>
        <v>-17.971029693181436</v>
      </c>
      <c r="I29" s="2"/>
    </row>
    <row r="30" spans="1:9">
      <c r="A30" s="1">
        <v>120</v>
      </c>
      <c r="B30" s="36" t="s">
        <v>76</v>
      </c>
      <c r="C30" s="29">
        <v>13</v>
      </c>
      <c r="D30" s="306">
        <v>13</v>
      </c>
      <c r="E30" s="31">
        <v>365</v>
      </c>
      <c r="F30" s="27">
        <f t="shared" si="2"/>
        <v>363</v>
      </c>
      <c r="G30" s="17">
        <f>D30-C30</f>
        <v>0</v>
      </c>
      <c r="H30" s="27">
        <f>F30-E30</f>
        <v>-2</v>
      </c>
      <c r="I30" s="2"/>
    </row>
    <row r="31" spans="1:9">
      <c r="A31" s="1">
        <v>130</v>
      </c>
      <c r="B31" s="36" t="s">
        <v>77</v>
      </c>
      <c r="C31" s="29">
        <v>1628159.2950120002</v>
      </c>
      <c r="D31" s="306">
        <v>1628800.4990120002</v>
      </c>
      <c r="E31" s="31">
        <v>49.909978249026956</v>
      </c>
      <c r="F31" s="27">
        <f t="shared" si="2"/>
        <v>48.489643788731499</v>
      </c>
      <c r="G31" s="17">
        <f>D31-C31</f>
        <v>641.20399999991059</v>
      </c>
      <c r="H31" s="27">
        <f>F31-E31</f>
        <v>-1.4203344602954573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384669971</v>
      </c>
      <c r="D38" s="306">
        <v>331940396.20000005</v>
      </c>
      <c r="E38" s="29">
        <v>36543747</v>
      </c>
      <c r="F38" s="306">
        <v>31534352</v>
      </c>
      <c r="G38" s="17">
        <f>D38-C38</f>
        <v>-52729574.799999952</v>
      </c>
      <c r="H38" s="18">
        <f>IF(E38=0,"",F38/E38-1)</f>
        <v>-0.13707940239406757</v>
      </c>
      <c r="I38" s="22">
        <f>IF(D38=0,"N/A",F38/D38)</f>
        <v>9.5000043263791203E-2</v>
      </c>
    </row>
    <row r="39" spans="1:9">
      <c r="A39" s="1">
        <v>300</v>
      </c>
      <c r="B39" s="36" t="s">
        <v>64</v>
      </c>
      <c r="C39" s="29">
        <v>1166713568.2</v>
      </c>
      <c r="D39" s="306">
        <v>868245452.73999989</v>
      </c>
      <c r="E39" s="29">
        <v>110837821</v>
      </c>
      <c r="F39" s="306">
        <v>82483316</v>
      </c>
      <c r="G39" s="17">
        <f>D39-C39</f>
        <v>-298468115.46000016</v>
      </c>
      <c r="H39" s="18">
        <f>IF(E39=0,"",F39/E39-1)</f>
        <v>-0.25581976210088075</v>
      </c>
      <c r="I39" s="22">
        <f>IF(D39=0,"N/A",F39/D39)</f>
        <v>9.499999768464093E-2</v>
      </c>
    </row>
    <row r="40" spans="1:9">
      <c r="A40" s="1">
        <v>400</v>
      </c>
      <c r="B40" s="36" t="s">
        <v>62</v>
      </c>
      <c r="C40" s="29">
        <v>66573637</v>
      </c>
      <c r="D40" s="306">
        <v>66482729</v>
      </c>
      <c r="E40" s="29">
        <v>6324500</v>
      </c>
      <c r="F40" s="306">
        <v>6315862</v>
      </c>
      <c r="G40" s="17">
        <f>D40-C40</f>
        <v>-90908</v>
      </c>
      <c r="H40" s="18">
        <f>IF(E40=0,"",F40/E40-1)</f>
        <v>-1.3657996679579121E-3</v>
      </c>
      <c r="I40" s="22">
        <f>IF(D40=0,"N/A",F40/D40)</f>
        <v>9.5000041288918813E-2</v>
      </c>
    </row>
    <row r="41" spans="1:9">
      <c r="A41" s="28">
        <v>500</v>
      </c>
      <c r="B41" s="37" t="s">
        <v>63</v>
      </c>
      <c r="C41" s="30">
        <v>413974842</v>
      </c>
      <c r="D41" s="307">
        <v>418487647</v>
      </c>
      <c r="E41" s="30">
        <v>39327630</v>
      </c>
      <c r="F41" s="307">
        <v>39756338</v>
      </c>
      <c r="G41" s="26">
        <f>D41-C41</f>
        <v>4512805</v>
      </c>
      <c r="H41" s="23">
        <f>IF(E41=0,"",F41/E41-1)</f>
        <v>1.0900936568005726E-2</v>
      </c>
      <c r="I41" s="24">
        <f>IF(D41=0,"N/A",F41/D41)</f>
        <v>9.500002756353762E-2</v>
      </c>
    </row>
    <row r="42" spans="1:9">
      <c r="A42" s="7" t="s">
        <v>14</v>
      </c>
      <c r="B42" s="7" t="s">
        <v>69</v>
      </c>
      <c r="C42" s="15">
        <v>2031932018.2</v>
      </c>
      <c r="D42" s="15">
        <f>SUM(D38:D41)</f>
        <v>1685156224.9400001</v>
      </c>
      <c r="E42" s="15">
        <v>193033698</v>
      </c>
      <c r="F42" s="15">
        <f>SUM(F38:F41)</f>
        <v>160089868</v>
      </c>
      <c r="G42" s="15">
        <f>SUM(G38:G41)</f>
        <v>-346775793.26000011</v>
      </c>
      <c r="H42" s="19">
        <f>IF(E42=0,"",F42/E42-1)</f>
        <v>-0.17066362164392668</v>
      </c>
      <c r="I42" s="25">
        <f>IF(D42=0,"N/A",F42/D42)</f>
        <v>9.5000015803104548E-2</v>
      </c>
    </row>
    <row r="43" spans="1:9">
      <c r="D43" s="2"/>
      <c r="F43" s="2"/>
      <c r="G43" s="2"/>
      <c r="H43" s="2"/>
      <c r="I43" s="2"/>
    </row>
    <row r="44" spans="1:9"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31138398.239999998</v>
      </c>
      <c r="D47" s="306">
        <v>22928938</v>
      </c>
      <c r="E47" s="29">
        <v>2958132</v>
      </c>
      <c r="F47" s="306">
        <v>2178255</v>
      </c>
      <c r="G47" s="17">
        <f>D47-C47</f>
        <v>-8209460.2399999984</v>
      </c>
      <c r="H47" s="18">
        <f>IF(E47=0,"",F47/E47-1)</f>
        <v>-0.26363833662595182</v>
      </c>
      <c r="I47" s="22">
        <f>IF(D47=0,"N/A",F47/D47)</f>
        <v>9.5000256880628312E-2</v>
      </c>
    </row>
    <row r="48" spans="1:9">
      <c r="A48" s="28">
        <v>730</v>
      </c>
      <c r="B48" s="37" t="s">
        <v>67</v>
      </c>
      <c r="C48" s="30">
        <v>96579810</v>
      </c>
      <c r="D48" s="307">
        <v>109254784</v>
      </c>
      <c r="E48" s="30">
        <v>9175095</v>
      </c>
      <c r="F48" s="307">
        <v>10379215</v>
      </c>
      <c r="G48" s="26">
        <f>D48-C48</f>
        <v>12674974</v>
      </c>
      <c r="H48" s="23">
        <f>IF(E48=0,"",F48/E48-1)</f>
        <v>0.13123787819090693</v>
      </c>
      <c r="I48" s="24">
        <f>IF(D48=0,"N/A",F48/D48)</f>
        <v>9.5000096288689745E-2</v>
      </c>
    </row>
    <row r="49" spans="1:9">
      <c r="A49" s="7" t="s">
        <v>17</v>
      </c>
      <c r="B49" s="7" t="s">
        <v>68</v>
      </c>
      <c r="C49" s="15">
        <v>127718208.23999999</v>
      </c>
      <c r="D49" s="15">
        <f>SUM(D47:D48)</f>
        <v>132183722</v>
      </c>
      <c r="E49" s="15">
        <v>12133227</v>
      </c>
      <c r="F49" s="15">
        <f>SUM(F47:F48)</f>
        <v>12557470</v>
      </c>
      <c r="G49" s="15">
        <f>SUM(G47:G48)</f>
        <v>4465513.7600000016</v>
      </c>
      <c r="H49" s="19">
        <f>IF(E49=0,"",F49/E49-1)</f>
        <v>3.4965388845028533E-2</v>
      </c>
      <c r="I49" s="25">
        <f>IF(D49=0,"N/A",F49/D49)</f>
        <v>9.500012414539212E-2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06">
        <v>0</v>
      </c>
      <c r="E56" s="29">
        <v>0</v>
      </c>
      <c r="F56" s="306">
        <v>0</v>
      </c>
      <c r="G56" s="17">
        <f>D56-C56</f>
        <v>0</v>
      </c>
      <c r="H56" s="18" t="str">
        <f t="shared" ref="H56:H87" si="3">IF(E56=0,"",F56/E56-1)</f>
        <v/>
      </c>
      <c r="I56" s="22" t="str">
        <f t="shared" ref="I56:I87" si="4">IF(D56=0,"N/A",F56/D56)</f>
        <v>N/A</v>
      </c>
    </row>
    <row r="57" spans="1:9">
      <c r="A57" s="1">
        <v>502</v>
      </c>
      <c r="B57" s="1" t="s">
        <v>28</v>
      </c>
      <c r="C57" s="29">
        <v>0</v>
      </c>
      <c r="D57" s="306">
        <v>0</v>
      </c>
      <c r="E57" s="29">
        <v>0</v>
      </c>
      <c r="F57" s="306">
        <v>0</v>
      </c>
      <c r="G57" s="17">
        <f t="shared" ref="G57:G86" si="5">D57-C57</f>
        <v>0</v>
      </c>
      <c r="H57" s="18" t="str">
        <f t="shared" si="3"/>
        <v/>
      </c>
      <c r="I57" s="22" t="str">
        <f t="shared" si="4"/>
        <v>N/A</v>
      </c>
    </row>
    <row r="58" spans="1:9">
      <c r="A58" s="1">
        <v>503</v>
      </c>
      <c r="B58" s="1" t="s">
        <v>29</v>
      </c>
      <c r="C58" s="29">
        <v>0</v>
      </c>
      <c r="D58" s="306">
        <v>0</v>
      </c>
      <c r="E58" s="29">
        <v>0</v>
      </c>
      <c r="F58" s="306">
        <v>0</v>
      </c>
      <c r="G58" s="17">
        <f t="shared" si="5"/>
        <v>0</v>
      </c>
      <c r="H58" s="18" t="str">
        <f t="shared" si="3"/>
        <v/>
      </c>
      <c r="I58" s="22" t="str">
        <f t="shared" si="4"/>
        <v>N/A</v>
      </c>
    </row>
    <row r="59" spans="1:9">
      <c r="A59" s="1">
        <v>504</v>
      </c>
      <c r="B59" s="1" t="s">
        <v>30</v>
      </c>
      <c r="C59" s="29">
        <v>0</v>
      </c>
      <c r="D59" s="306">
        <v>0</v>
      </c>
      <c r="E59" s="29">
        <v>0</v>
      </c>
      <c r="F59" s="306">
        <v>0</v>
      </c>
      <c r="G59" s="17">
        <f t="shared" si="5"/>
        <v>0</v>
      </c>
      <c r="H59" s="18" t="str">
        <f t="shared" si="3"/>
        <v/>
      </c>
      <c r="I59" s="22" t="str">
        <f t="shared" si="4"/>
        <v>N/A</v>
      </c>
    </row>
    <row r="60" spans="1:9">
      <c r="A60" s="1">
        <v>505</v>
      </c>
      <c r="B60" s="1" t="s">
        <v>31</v>
      </c>
      <c r="C60" s="29">
        <v>0</v>
      </c>
      <c r="D60" s="306">
        <v>0</v>
      </c>
      <c r="E60" s="29">
        <v>0</v>
      </c>
      <c r="F60" s="306">
        <v>0</v>
      </c>
      <c r="G60" s="17">
        <f t="shared" si="5"/>
        <v>0</v>
      </c>
      <c r="H60" s="18" t="str">
        <f t="shared" si="3"/>
        <v/>
      </c>
      <c r="I60" s="22" t="str">
        <f t="shared" si="4"/>
        <v>N/A</v>
      </c>
    </row>
    <row r="61" spans="1:9">
      <c r="A61" s="1">
        <v>506</v>
      </c>
      <c r="B61" s="1" t="s">
        <v>32</v>
      </c>
      <c r="C61" s="29">
        <v>0</v>
      </c>
      <c r="D61" s="306">
        <v>0</v>
      </c>
      <c r="E61" s="29">
        <v>0</v>
      </c>
      <c r="F61" s="306">
        <v>0</v>
      </c>
      <c r="G61" s="17">
        <f t="shared" si="5"/>
        <v>0</v>
      </c>
      <c r="H61" s="18" t="str">
        <f t="shared" si="3"/>
        <v/>
      </c>
      <c r="I61" s="22" t="str">
        <f t="shared" si="4"/>
        <v>N/A</v>
      </c>
    </row>
    <row r="62" spans="1:9">
      <c r="A62" s="1">
        <v>507</v>
      </c>
      <c r="B62" s="1" t="s">
        <v>33</v>
      </c>
      <c r="C62" s="29">
        <v>5968341</v>
      </c>
      <c r="D62" s="306">
        <v>5684500</v>
      </c>
      <c r="E62" s="29">
        <v>686359</v>
      </c>
      <c r="F62" s="306">
        <v>653718</v>
      </c>
      <c r="G62" s="17">
        <f t="shared" si="5"/>
        <v>-283841</v>
      </c>
      <c r="H62" s="18">
        <f t="shared" si="3"/>
        <v>-4.7556745085297947E-2</v>
      </c>
      <c r="I62" s="22">
        <f t="shared" si="4"/>
        <v>0.1150000879584836</v>
      </c>
    </row>
    <row r="63" spans="1:9">
      <c r="A63" s="1">
        <v>508</v>
      </c>
      <c r="B63" s="1" t="s">
        <v>34</v>
      </c>
      <c r="C63" s="29">
        <v>0</v>
      </c>
      <c r="D63" s="306">
        <v>0</v>
      </c>
      <c r="E63" s="29">
        <v>0</v>
      </c>
      <c r="F63" s="306">
        <v>0</v>
      </c>
      <c r="G63" s="17">
        <f t="shared" si="5"/>
        <v>0</v>
      </c>
      <c r="H63" s="18" t="str">
        <f t="shared" si="3"/>
        <v/>
      </c>
      <c r="I63" s="22" t="str">
        <f t="shared" si="4"/>
        <v>N/A</v>
      </c>
    </row>
    <row r="64" spans="1:9">
      <c r="A64" s="1">
        <v>509</v>
      </c>
      <c r="B64" s="1" t="s">
        <v>24</v>
      </c>
      <c r="C64" s="29">
        <v>792950</v>
      </c>
      <c r="D64" s="306">
        <v>917454</v>
      </c>
      <c r="E64" s="29">
        <v>91189</v>
      </c>
      <c r="F64" s="306">
        <v>105507</v>
      </c>
      <c r="G64" s="17">
        <f t="shared" si="5"/>
        <v>124504</v>
      </c>
      <c r="H64" s="18">
        <f t="shared" si="3"/>
        <v>0.15701455219379534</v>
      </c>
      <c r="I64" s="22">
        <f t="shared" si="4"/>
        <v>0.11499977110569032</v>
      </c>
    </row>
    <row r="65" spans="1:9">
      <c r="A65" s="1">
        <v>510</v>
      </c>
      <c r="B65" s="1" t="s">
        <v>35</v>
      </c>
      <c r="C65" s="29">
        <v>0</v>
      </c>
      <c r="D65" s="306">
        <v>0</v>
      </c>
      <c r="E65" s="29">
        <v>0</v>
      </c>
      <c r="F65" s="306">
        <v>0</v>
      </c>
      <c r="G65" s="17">
        <f t="shared" si="5"/>
        <v>0</v>
      </c>
      <c r="H65" s="18" t="str">
        <f t="shared" si="3"/>
        <v/>
      </c>
      <c r="I65" s="22" t="str">
        <f t="shared" si="4"/>
        <v>N/A</v>
      </c>
    </row>
    <row r="66" spans="1:9">
      <c r="A66" s="1">
        <v>511</v>
      </c>
      <c r="B66" s="1" t="s">
        <v>36</v>
      </c>
      <c r="C66" s="29">
        <v>0</v>
      </c>
      <c r="D66" s="306">
        <v>0</v>
      </c>
      <c r="E66" s="29">
        <v>0</v>
      </c>
      <c r="F66" s="306">
        <v>0</v>
      </c>
      <c r="G66" s="17">
        <f t="shared" si="5"/>
        <v>0</v>
      </c>
      <c r="H66" s="18" t="str">
        <f t="shared" si="3"/>
        <v/>
      </c>
      <c r="I66" s="22" t="str">
        <f t="shared" si="4"/>
        <v>N/A</v>
      </c>
    </row>
    <row r="67" spans="1:9">
      <c r="A67" s="1">
        <v>512</v>
      </c>
      <c r="B67" s="1" t="s">
        <v>37</v>
      </c>
      <c r="C67" s="29">
        <v>1215872</v>
      </c>
      <c r="D67" s="306">
        <v>1058822</v>
      </c>
      <c r="E67" s="29">
        <v>139823</v>
      </c>
      <c r="F67" s="306">
        <v>121763</v>
      </c>
      <c r="G67" s="17">
        <f t="shared" si="5"/>
        <v>-157050</v>
      </c>
      <c r="H67" s="18">
        <f t="shared" si="3"/>
        <v>-0.12916329931413284</v>
      </c>
      <c r="I67" s="22">
        <f t="shared" si="4"/>
        <v>0.11499855499791277</v>
      </c>
    </row>
    <row r="68" spans="1:9">
      <c r="A68" s="1">
        <v>513</v>
      </c>
      <c r="B68" s="1" t="s">
        <v>38</v>
      </c>
      <c r="C68" s="29">
        <v>0</v>
      </c>
      <c r="D68" s="306">
        <v>0</v>
      </c>
      <c r="E68" s="29">
        <v>0</v>
      </c>
      <c r="F68" s="306">
        <v>0</v>
      </c>
      <c r="G68" s="17">
        <f t="shared" si="5"/>
        <v>0</v>
      </c>
      <c r="H68" s="18" t="str">
        <f t="shared" si="3"/>
        <v/>
      </c>
      <c r="I68" s="22" t="str">
        <f t="shared" si="4"/>
        <v>N/A</v>
      </c>
    </row>
    <row r="69" spans="1:9">
      <c r="A69" s="1">
        <v>514</v>
      </c>
      <c r="B69" s="1" t="s">
        <v>39</v>
      </c>
      <c r="C69" s="29">
        <v>0</v>
      </c>
      <c r="D69" s="306">
        <v>0</v>
      </c>
      <c r="E69" s="29">
        <v>0</v>
      </c>
      <c r="F69" s="306">
        <v>0</v>
      </c>
      <c r="G69" s="17">
        <f t="shared" si="5"/>
        <v>0</v>
      </c>
      <c r="H69" s="18" t="str">
        <f t="shared" si="3"/>
        <v/>
      </c>
      <c r="I69" s="22" t="str">
        <f t="shared" si="4"/>
        <v>N/A</v>
      </c>
    </row>
    <row r="70" spans="1:9">
      <c r="A70" s="1">
        <v>515</v>
      </c>
      <c r="B70" s="1" t="s">
        <v>40</v>
      </c>
      <c r="C70" s="29">
        <v>0</v>
      </c>
      <c r="D70" s="306">
        <v>0</v>
      </c>
      <c r="E70" s="29">
        <v>0</v>
      </c>
      <c r="F70" s="306">
        <v>0</v>
      </c>
      <c r="G70" s="17">
        <f t="shared" si="5"/>
        <v>0</v>
      </c>
      <c r="H70" s="18" t="str">
        <f t="shared" si="3"/>
        <v/>
      </c>
      <c r="I70" s="22" t="str">
        <f t="shared" si="4"/>
        <v>N/A</v>
      </c>
    </row>
    <row r="71" spans="1:9">
      <c r="A71" s="1">
        <v>516</v>
      </c>
      <c r="B71" s="1" t="s">
        <v>41</v>
      </c>
      <c r="C71" s="29">
        <v>0</v>
      </c>
      <c r="D71" s="306">
        <v>0</v>
      </c>
      <c r="E71" s="29">
        <v>0</v>
      </c>
      <c r="F71" s="306">
        <v>0</v>
      </c>
      <c r="G71" s="17">
        <f t="shared" si="5"/>
        <v>0</v>
      </c>
      <c r="H71" s="18" t="str">
        <f t="shared" si="3"/>
        <v/>
      </c>
      <c r="I71" s="22" t="str">
        <f t="shared" si="4"/>
        <v>N/A</v>
      </c>
    </row>
    <row r="72" spans="1:9">
      <c r="A72" s="1">
        <v>517</v>
      </c>
      <c r="B72" s="1" t="s">
        <v>42</v>
      </c>
      <c r="C72" s="29">
        <v>0</v>
      </c>
      <c r="D72" s="306">
        <v>0</v>
      </c>
      <c r="E72" s="29">
        <v>0</v>
      </c>
      <c r="F72" s="306">
        <v>0</v>
      </c>
      <c r="G72" s="17">
        <f t="shared" si="5"/>
        <v>0</v>
      </c>
      <c r="H72" s="18" t="str">
        <f t="shared" si="3"/>
        <v/>
      </c>
      <c r="I72" s="22" t="str">
        <f t="shared" si="4"/>
        <v>N/A</v>
      </c>
    </row>
    <row r="73" spans="1:9">
      <c r="A73" s="1">
        <v>518</v>
      </c>
      <c r="B73" s="1" t="s">
        <v>43</v>
      </c>
      <c r="C73" s="29">
        <v>0</v>
      </c>
      <c r="D73" s="306">
        <v>0</v>
      </c>
      <c r="E73" s="29">
        <v>0</v>
      </c>
      <c r="F73" s="306">
        <v>0</v>
      </c>
      <c r="G73" s="17">
        <f t="shared" si="5"/>
        <v>0</v>
      </c>
      <c r="H73" s="18" t="str">
        <f t="shared" si="3"/>
        <v/>
      </c>
      <c r="I73" s="22" t="str">
        <f t="shared" si="4"/>
        <v>N/A</v>
      </c>
    </row>
    <row r="74" spans="1:9">
      <c r="A74" s="1">
        <v>519</v>
      </c>
      <c r="B74" s="1" t="s">
        <v>44</v>
      </c>
      <c r="C74" s="29">
        <v>0</v>
      </c>
      <c r="D74" s="306">
        <v>0</v>
      </c>
      <c r="E74" s="29">
        <v>0</v>
      </c>
      <c r="F74" s="306">
        <v>0</v>
      </c>
      <c r="G74" s="17">
        <f t="shared" si="5"/>
        <v>0</v>
      </c>
      <c r="H74" s="18" t="str">
        <f t="shared" si="3"/>
        <v/>
      </c>
      <c r="I74" s="22" t="str">
        <f t="shared" si="4"/>
        <v>N/A</v>
      </c>
    </row>
    <row r="75" spans="1:9">
      <c r="A75" s="1">
        <v>520</v>
      </c>
      <c r="B75" s="1" t="s">
        <v>51</v>
      </c>
      <c r="C75" s="29">
        <v>0</v>
      </c>
      <c r="D75" s="306">
        <v>0</v>
      </c>
      <c r="E75" s="29">
        <v>0</v>
      </c>
      <c r="F75" s="306">
        <v>0</v>
      </c>
      <c r="G75" s="17">
        <f t="shared" si="5"/>
        <v>0</v>
      </c>
      <c r="H75" s="18" t="str">
        <f t="shared" si="3"/>
        <v/>
      </c>
      <c r="I75" s="22" t="str">
        <f t="shared" si="4"/>
        <v>N/A</v>
      </c>
    </row>
    <row r="76" spans="1:9">
      <c r="A76" s="1">
        <v>521</v>
      </c>
      <c r="B76" s="1" t="s">
        <v>54</v>
      </c>
      <c r="C76" s="29">
        <v>0</v>
      </c>
      <c r="D76" s="306">
        <v>0</v>
      </c>
      <c r="E76" s="29">
        <v>0</v>
      </c>
      <c r="F76" s="306">
        <v>0</v>
      </c>
      <c r="G76" s="17">
        <f t="shared" si="5"/>
        <v>0</v>
      </c>
      <c r="H76" s="18" t="str">
        <f t="shared" si="3"/>
        <v/>
      </c>
      <c r="I76" s="22" t="str">
        <f t="shared" si="4"/>
        <v>N/A</v>
      </c>
    </row>
    <row r="77" spans="1:9">
      <c r="A77" s="1">
        <v>522</v>
      </c>
      <c r="B77" s="1" t="s">
        <v>22</v>
      </c>
      <c r="C77" s="29">
        <v>518527990</v>
      </c>
      <c r="D77" s="306">
        <v>538399681</v>
      </c>
      <c r="E77" s="29">
        <v>59630696</v>
      </c>
      <c r="F77" s="306">
        <v>61915956</v>
      </c>
      <c r="G77" s="17">
        <f t="shared" si="5"/>
        <v>19871691</v>
      </c>
      <c r="H77" s="18">
        <f t="shared" si="3"/>
        <v>3.83235506759807E-2</v>
      </c>
      <c r="I77" s="22">
        <f t="shared" si="4"/>
        <v>0.1149999864134392</v>
      </c>
    </row>
    <row r="78" spans="1:9">
      <c r="A78" s="1">
        <v>523</v>
      </c>
      <c r="B78" s="1" t="s">
        <v>21</v>
      </c>
      <c r="C78" s="29">
        <v>177860</v>
      </c>
      <c r="D78" s="306">
        <v>176800</v>
      </c>
      <c r="E78" s="29">
        <v>20454</v>
      </c>
      <c r="F78" s="306">
        <v>20332</v>
      </c>
      <c r="G78" s="17">
        <f t="shared" si="5"/>
        <v>-1060</v>
      </c>
      <c r="H78" s="18">
        <f t="shared" si="3"/>
        <v>-5.9646035005378462E-3</v>
      </c>
      <c r="I78" s="22">
        <f t="shared" si="4"/>
        <v>0.115</v>
      </c>
    </row>
    <row r="79" spans="1:9">
      <c r="A79" s="1">
        <v>524</v>
      </c>
      <c r="B79" s="1" t="s">
        <v>45</v>
      </c>
      <c r="C79" s="29">
        <v>168010</v>
      </c>
      <c r="D79" s="306">
        <v>3022580</v>
      </c>
      <c r="E79" s="29">
        <v>19321</v>
      </c>
      <c r="F79" s="306">
        <v>347597</v>
      </c>
      <c r="G79" s="17">
        <f t="shared" si="5"/>
        <v>2854570</v>
      </c>
      <c r="H79" s="18">
        <f t="shared" si="3"/>
        <v>16.990631954867762</v>
      </c>
      <c r="I79" s="22">
        <f t="shared" si="4"/>
        <v>0.11500009925295608</v>
      </c>
    </row>
    <row r="80" spans="1:9">
      <c r="A80" s="1">
        <v>525</v>
      </c>
      <c r="B80" s="1" t="s">
        <v>46</v>
      </c>
      <c r="C80" s="29">
        <v>0</v>
      </c>
      <c r="D80" s="306">
        <v>0</v>
      </c>
      <c r="E80" s="29">
        <v>0</v>
      </c>
      <c r="F80" s="306">
        <v>0</v>
      </c>
      <c r="G80" s="17">
        <f t="shared" si="5"/>
        <v>0</v>
      </c>
      <c r="H80" s="18" t="str">
        <f t="shared" si="3"/>
        <v/>
      </c>
      <c r="I80" s="22" t="str">
        <f t="shared" si="4"/>
        <v>N/A</v>
      </c>
    </row>
    <row r="81" spans="1:9">
      <c r="A81" s="1">
        <v>526</v>
      </c>
      <c r="B81" s="1" t="s">
        <v>47</v>
      </c>
      <c r="C81" s="29">
        <v>1015421864</v>
      </c>
      <c r="D81" s="306">
        <v>909528802</v>
      </c>
      <c r="E81" s="29">
        <v>116773518</v>
      </c>
      <c r="F81" s="306">
        <v>104595811</v>
      </c>
      <c r="G81" s="17">
        <f t="shared" si="5"/>
        <v>-105893062</v>
      </c>
      <c r="H81" s="18">
        <f t="shared" si="3"/>
        <v>-0.10428483451187964</v>
      </c>
      <c r="I81" s="22">
        <f t="shared" si="4"/>
        <v>0.1149999986476514</v>
      </c>
    </row>
    <row r="82" spans="1:9">
      <c r="A82" s="1">
        <v>527</v>
      </c>
      <c r="B82" s="1" t="s">
        <v>48</v>
      </c>
      <c r="C82" s="29">
        <v>0</v>
      </c>
      <c r="D82" s="306">
        <v>0</v>
      </c>
      <c r="E82" s="29">
        <v>0</v>
      </c>
      <c r="F82" s="306">
        <v>0</v>
      </c>
      <c r="G82" s="17">
        <f t="shared" si="5"/>
        <v>0</v>
      </c>
      <c r="H82" s="18" t="str">
        <f t="shared" si="3"/>
        <v/>
      </c>
      <c r="I82" s="22" t="str">
        <f t="shared" si="4"/>
        <v>N/A</v>
      </c>
    </row>
    <row r="83" spans="1:9">
      <c r="A83" s="1">
        <v>528</v>
      </c>
      <c r="B83" s="1" t="s">
        <v>49</v>
      </c>
      <c r="C83" s="29">
        <v>0</v>
      </c>
      <c r="D83" s="306">
        <v>0</v>
      </c>
      <c r="E83" s="29">
        <v>0</v>
      </c>
      <c r="F83" s="306">
        <v>0</v>
      </c>
      <c r="G83" s="17">
        <f t="shared" si="5"/>
        <v>0</v>
      </c>
      <c r="H83" s="18" t="str">
        <f t="shared" si="3"/>
        <v/>
      </c>
      <c r="I83" s="22" t="str">
        <f t="shared" si="4"/>
        <v>N/A</v>
      </c>
    </row>
    <row r="84" spans="1:9">
      <c r="A84" s="1">
        <v>529</v>
      </c>
      <c r="B84" s="1" t="s">
        <v>657</v>
      </c>
      <c r="C84" s="29">
        <v>62831930</v>
      </c>
      <c r="D84" s="306">
        <v>87674960</v>
      </c>
      <c r="E84" s="29">
        <v>7225672</v>
      </c>
      <c r="F84" s="306">
        <v>10082621</v>
      </c>
      <c r="G84" s="17">
        <f t="shared" si="5"/>
        <v>24843030</v>
      </c>
      <c r="H84" s="18">
        <f t="shared" si="3"/>
        <v>0.39538869187530246</v>
      </c>
      <c r="I84" s="22">
        <f t="shared" si="4"/>
        <v>0.11500000684345907</v>
      </c>
    </row>
    <row r="85" spans="1:9">
      <c r="A85" s="1">
        <v>531</v>
      </c>
      <c r="B85" s="1" t="s">
        <v>25</v>
      </c>
      <c r="C85" s="29">
        <v>5851651</v>
      </c>
      <c r="D85" s="306">
        <v>6472344</v>
      </c>
      <c r="E85" s="29">
        <v>672944</v>
      </c>
      <c r="F85" s="306">
        <v>744324</v>
      </c>
      <c r="G85" s="17">
        <f t="shared" si="5"/>
        <v>620693</v>
      </c>
      <c r="H85" s="18">
        <f t="shared" si="3"/>
        <v>0.10607123326755263</v>
      </c>
      <c r="I85" s="22">
        <f t="shared" si="4"/>
        <v>0.11500068599567638</v>
      </c>
    </row>
    <row r="86" spans="1:9">
      <c r="A86" s="1">
        <v>532</v>
      </c>
      <c r="B86" s="28" t="s">
        <v>52</v>
      </c>
      <c r="C86" s="30">
        <v>64318010</v>
      </c>
      <c r="D86" s="307">
        <v>72898620</v>
      </c>
      <c r="E86" s="30">
        <v>7396571</v>
      </c>
      <c r="F86" s="307">
        <v>8383343</v>
      </c>
      <c r="G86" s="26">
        <f t="shared" si="5"/>
        <v>8580610</v>
      </c>
      <c r="H86" s="23">
        <f t="shared" si="3"/>
        <v>0.13340938659278745</v>
      </c>
      <c r="I86" s="24">
        <f t="shared" si="4"/>
        <v>0.11500002332005736</v>
      </c>
    </row>
    <row r="87" spans="1:9">
      <c r="A87" s="7" t="s">
        <v>19</v>
      </c>
      <c r="B87" s="7" t="s">
        <v>26</v>
      </c>
      <c r="C87" s="15">
        <v>1610956468</v>
      </c>
      <c r="D87" s="15">
        <f>SUM(D56:D85)</f>
        <v>1552935943</v>
      </c>
      <c r="E87" s="15">
        <v>185259976</v>
      </c>
      <c r="F87" s="15">
        <f>SUM(F56:F85)</f>
        <v>178587629</v>
      </c>
      <c r="G87" s="15">
        <f>SUM(G56:G85)</f>
        <v>-58020525</v>
      </c>
      <c r="H87" s="19">
        <f t="shared" si="3"/>
        <v>-3.6016127951997601E-2</v>
      </c>
      <c r="I87" s="25">
        <f t="shared" si="4"/>
        <v>0.11499999713767975</v>
      </c>
    </row>
    <row r="88" spans="1:9">
      <c r="C88" s="1"/>
      <c r="E88" s="1"/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4">
    <tabColor theme="4" tint="0.39997558519241921"/>
  </sheetPr>
  <dimension ref="B1:F282"/>
  <sheetViews>
    <sheetView workbookViewId="0">
      <selection sqref="A1:E1048576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11" t="s">
        <v>772</v>
      </c>
      <c r="C1" s="411"/>
      <c r="D1" s="412" t="s">
        <v>81</v>
      </c>
      <c r="E1" s="413" t="s">
        <v>82</v>
      </c>
    </row>
    <row r="2" spans="2:5" ht="17.25" customHeight="1">
      <c r="B2" s="418" t="s">
        <v>83</v>
      </c>
      <c r="C2" s="47">
        <v>423546015</v>
      </c>
      <c r="D2" s="419"/>
      <c r="E2" s="410"/>
    </row>
    <row r="3" spans="2:5" ht="17.25" customHeight="1">
      <c r="B3" s="418"/>
      <c r="C3" s="418"/>
      <c r="D3" s="419"/>
      <c r="E3" s="419"/>
    </row>
    <row r="4" spans="2:5" ht="17.25">
      <c r="B4" s="435" t="s">
        <v>84</v>
      </c>
      <c r="C4" s="429"/>
      <c r="D4" s="441"/>
      <c r="E4" s="441"/>
    </row>
    <row r="5" spans="2:5" ht="17.25">
      <c r="B5" s="421" t="s">
        <v>85</v>
      </c>
      <c r="C5" s="421"/>
      <c r="D5" s="52">
        <v>0</v>
      </c>
      <c r="E5" s="53">
        <v>0</v>
      </c>
    </row>
    <row r="6" spans="2:5" ht="17.25">
      <c r="B6" s="421" t="s">
        <v>86</v>
      </c>
      <c r="C6" s="421"/>
      <c r="D6" s="52">
        <v>0</v>
      </c>
      <c r="E6" s="53">
        <v>0</v>
      </c>
    </row>
    <row r="7" spans="2:5" ht="17.25">
      <c r="B7" s="421" t="s">
        <v>87</v>
      </c>
      <c r="C7" s="421"/>
      <c r="D7" s="52">
        <v>0</v>
      </c>
      <c r="E7" s="53">
        <v>0</v>
      </c>
    </row>
    <row r="8" spans="2:5" ht="18" thickBot="1">
      <c r="B8" s="425" t="s">
        <v>88</v>
      </c>
      <c r="C8" s="425"/>
      <c r="D8" s="55">
        <v>12</v>
      </c>
      <c r="E8" s="56">
        <v>5082552</v>
      </c>
    </row>
    <row r="9" spans="2:5" ht="18" thickBot="1">
      <c r="B9" s="436" t="s">
        <v>89</v>
      </c>
      <c r="C9" s="437"/>
      <c r="D9" s="59">
        <v>12</v>
      </c>
      <c r="E9" s="60">
        <v>5082552</v>
      </c>
    </row>
    <row r="10" spans="2:5" ht="17.25">
      <c r="B10" s="417"/>
      <c r="C10" s="417"/>
      <c r="D10" s="52"/>
      <c r="E10" s="53"/>
    </row>
    <row r="11" spans="2:5" ht="17.25">
      <c r="B11" s="417"/>
      <c r="C11" s="417"/>
      <c r="D11" s="52"/>
      <c r="E11" s="53"/>
    </row>
    <row r="12" spans="2:5" ht="17.25">
      <c r="B12" s="438" t="s">
        <v>90</v>
      </c>
      <c r="C12" s="432"/>
      <c r="D12" s="430"/>
      <c r="E12" s="432"/>
    </row>
    <row r="13" spans="2:5" ht="17.25">
      <c r="B13" s="417" t="s">
        <v>91</v>
      </c>
      <c r="C13" s="417"/>
      <c r="D13" s="52">
        <v>0</v>
      </c>
      <c r="E13" s="53">
        <v>0</v>
      </c>
    </row>
    <row r="14" spans="2:5" ht="17.25">
      <c r="B14" s="417" t="s">
        <v>92</v>
      </c>
      <c r="C14" s="417"/>
      <c r="D14" s="52">
        <v>1.028</v>
      </c>
      <c r="E14" s="53">
        <v>435405</v>
      </c>
    </row>
    <row r="15" spans="2:5" ht="17.25">
      <c r="B15" s="417" t="s">
        <v>93</v>
      </c>
      <c r="C15" s="417"/>
      <c r="D15" s="52">
        <v>0.81699999999999995</v>
      </c>
      <c r="E15" s="53">
        <v>346037</v>
      </c>
    </row>
    <row r="16" spans="2:5" ht="17.25">
      <c r="B16" s="417" t="s">
        <v>94</v>
      </c>
      <c r="C16" s="417"/>
      <c r="D16" s="52">
        <v>0.56899999999999995</v>
      </c>
      <c r="E16" s="53">
        <v>240998</v>
      </c>
    </row>
    <row r="17" spans="2:5" ht="17.25">
      <c r="B17" s="417" t="s">
        <v>95</v>
      </c>
      <c r="C17" s="417"/>
      <c r="D17" s="52">
        <v>0</v>
      </c>
      <c r="E17" s="53">
        <v>0</v>
      </c>
    </row>
    <row r="18" spans="2:5" ht="17.25">
      <c r="B18" s="417" t="s">
        <v>96</v>
      </c>
      <c r="C18" s="417"/>
      <c r="D18" s="52">
        <v>0</v>
      </c>
      <c r="E18" s="53">
        <v>0</v>
      </c>
    </row>
    <row r="19" spans="2:5" ht="17.25">
      <c r="B19" s="417" t="s">
        <v>97</v>
      </c>
      <c r="C19" s="417"/>
      <c r="D19" s="52">
        <v>0</v>
      </c>
      <c r="E19" s="53">
        <v>0</v>
      </c>
    </row>
    <row r="20" spans="2:5" ht="17.25">
      <c r="B20" s="417" t="s">
        <v>98</v>
      </c>
      <c r="C20" s="417"/>
      <c r="D20" s="52">
        <v>0</v>
      </c>
      <c r="E20" s="53">
        <v>0</v>
      </c>
    </row>
    <row r="21" spans="2:5" ht="17.25">
      <c r="B21" s="417" t="s">
        <v>99</v>
      </c>
      <c r="C21" s="417"/>
      <c r="D21" s="52">
        <v>0</v>
      </c>
      <c r="E21" s="53">
        <v>0</v>
      </c>
    </row>
    <row r="22" spans="2:5" ht="17.25">
      <c r="B22" s="417" t="s">
        <v>100</v>
      </c>
      <c r="C22" s="417"/>
      <c r="D22" s="52">
        <v>0</v>
      </c>
      <c r="E22" s="53">
        <v>0</v>
      </c>
    </row>
    <row r="23" spans="2:5" ht="17.25">
      <c r="B23" s="417" t="s">
        <v>101</v>
      </c>
      <c r="C23" s="417"/>
      <c r="D23" s="52">
        <v>0</v>
      </c>
      <c r="E23" s="53">
        <v>0</v>
      </c>
    </row>
    <row r="24" spans="2:5" ht="17.25">
      <c r="B24" s="417" t="s">
        <v>102</v>
      </c>
      <c r="C24" s="417"/>
      <c r="D24" s="52">
        <v>0</v>
      </c>
      <c r="E24" s="53">
        <v>0</v>
      </c>
    </row>
    <row r="25" spans="2:5" ht="17.25">
      <c r="B25" s="417" t="s">
        <v>103</v>
      </c>
      <c r="C25" s="417"/>
      <c r="D25" s="52">
        <v>9.5860000000000003</v>
      </c>
      <c r="E25" s="53">
        <v>4060112</v>
      </c>
    </row>
    <row r="26" spans="2:5" ht="18" thickBot="1">
      <c r="B26" s="426" t="s">
        <v>104</v>
      </c>
      <c r="C26" s="66">
        <v>0</v>
      </c>
      <c r="D26" s="55">
        <v>0</v>
      </c>
      <c r="E26" s="56">
        <v>0</v>
      </c>
    </row>
    <row r="27" spans="2:5" ht="17.25">
      <c r="B27" s="417" t="s">
        <v>105</v>
      </c>
      <c r="C27" s="417"/>
      <c r="D27" s="52">
        <v>12</v>
      </c>
      <c r="E27" s="53">
        <v>5082552</v>
      </c>
    </row>
    <row r="28" spans="2:5" ht="18" thickBot="1">
      <c r="B28" s="426"/>
      <c r="C28" s="426"/>
      <c r="D28" s="428"/>
      <c r="E28" s="439"/>
    </row>
    <row r="29" spans="2:5" ht="17.25">
      <c r="B29" s="417" t="s">
        <v>106</v>
      </c>
      <c r="C29" s="417"/>
      <c r="D29" s="53">
        <v>0</v>
      </c>
      <c r="E29" s="53">
        <v>0</v>
      </c>
    </row>
    <row r="30" spans="2:5" ht="18" thickBot="1">
      <c r="B30" s="417"/>
      <c r="C30" s="417"/>
      <c r="D30" s="412"/>
      <c r="E30" s="413"/>
    </row>
    <row r="31" spans="2:5" ht="18" thickBot="1">
      <c r="B31" s="436" t="s">
        <v>107</v>
      </c>
      <c r="C31" s="437"/>
      <c r="D31" s="59">
        <v>12</v>
      </c>
      <c r="E31" s="60">
        <v>5082552</v>
      </c>
    </row>
    <row r="32" spans="2:5" ht="17.25">
      <c r="B32" s="414"/>
      <c r="C32" s="414"/>
      <c r="D32" s="415"/>
      <c r="E32" s="416"/>
    </row>
    <row r="33" spans="2:6" ht="17.25">
      <c r="B33" s="414"/>
      <c r="C33" s="414"/>
      <c r="D33" s="415"/>
      <c r="E33" s="416"/>
    </row>
    <row r="34" spans="2:6" ht="17.25">
      <c r="B34" s="410"/>
      <c r="C34" s="410"/>
      <c r="D34" s="412"/>
      <c r="E34" s="413"/>
    </row>
    <row r="35" spans="2:6" ht="17.25">
      <c r="B35" s="422" t="s">
        <v>108</v>
      </c>
      <c r="C35" s="422"/>
      <c r="D35" s="422"/>
      <c r="E35" s="422"/>
      <c r="F35" s="68"/>
    </row>
    <row r="36" spans="2:6" ht="17.25">
      <c r="B36" s="433" t="s">
        <v>846</v>
      </c>
      <c r="C36" s="433"/>
      <c r="D36" s="70" t="s">
        <v>109</v>
      </c>
      <c r="E36" s="71">
        <v>423546015</v>
      </c>
    </row>
    <row r="37" spans="2:6" ht="17.25">
      <c r="B37" s="417" t="s">
        <v>110</v>
      </c>
      <c r="C37" s="417"/>
      <c r="D37" s="52">
        <v>25</v>
      </c>
      <c r="E37" s="53">
        <v>10588650</v>
      </c>
    </row>
    <row r="38" spans="2:6" ht="17.25">
      <c r="B38" s="417" t="s">
        <v>111</v>
      </c>
      <c r="C38" s="417"/>
      <c r="D38" s="52">
        <v>0.5</v>
      </c>
      <c r="E38" s="53">
        <v>211773</v>
      </c>
    </row>
    <row r="39" spans="2:6" ht="17.25">
      <c r="B39" s="417" t="s">
        <v>111</v>
      </c>
      <c r="C39" s="417"/>
      <c r="D39" s="52">
        <v>0</v>
      </c>
      <c r="E39" s="53">
        <v>0</v>
      </c>
    </row>
    <row r="40" spans="2:6" ht="17.25">
      <c r="B40" s="417" t="s">
        <v>111</v>
      </c>
      <c r="C40" s="417"/>
      <c r="D40" s="52">
        <v>0</v>
      </c>
      <c r="E40" s="53">
        <v>0</v>
      </c>
    </row>
    <row r="41" spans="2:6" ht="17.25">
      <c r="B41" s="417" t="s">
        <v>112</v>
      </c>
      <c r="C41" s="417"/>
      <c r="D41" s="52">
        <v>0</v>
      </c>
      <c r="E41" s="53">
        <v>0</v>
      </c>
    </row>
    <row r="42" spans="2:6" ht="17.25">
      <c r="B42" s="417" t="s">
        <v>113</v>
      </c>
      <c r="C42" s="417"/>
      <c r="D42" s="52">
        <v>0</v>
      </c>
      <c r="E42" s="53">
        <v>0</v>
      </c>
    </row>
    <row r="43" spans="2:6" ht="17.25">
      <c r="B43" s="417" t="s">
        <v>114</v>
      </c>
      <c r="C43" s="417"/>
      <c r="D43" s="52">
        <v>1</v>
      </c>
      <c r="E43" s="53">
        <v>423546</v>
      </c>
    </row>
    <row r="44" spans="2:6" ht="18" thickBot="1">
      <c r="B44" s="426" t="s">
        <v>115</v>
      </c>
      <c r="C44" s="426"/>
      <c r="D44" s="55">
        <v>0</v>
      </c>
      <c r="E44" s="56">
        <v>0</v>
      </c>
    </row>
    <row r="45" spans="2:6" ht="17.25">
      <c r="B45" s="417" t="s">
        <v>80</v>
      </c>
      <c r="C45" s="417"/>
      <c r="D45" s="52">
        <v>26.5</v>
      </c>
      <c r="E45" s="53">
        <v>11223969</v>
      </c>
    </row>
    <row r="46" spans="2:6" ht="17.25">
      <c r="B46" s="417"/>
      <c r="C46" s="417"/>
      <c r="D46" s="412"/>
      <c r="E46" s="413"/>
    </row>
    <row r="47" spans="2:6" ht="17.25">
      <c r="B47" s="433" t="s">
        <v>622</v>
      </c>
      <c r="C47" s="433"/>
      <c r="D47" s="70" t="s">
        <v>109</v>
      </c>
      <c r="E47" s="71">
        <v>0</v>
      </c>
    </row>
    <row r="48" spans="2:6" ht="17.25">
      <c r="B48" s="417" t="s">
        <v>110</v>
      </c>
      <c r="C48" s="417"/>
      <c r="D48" s="52">
        <v>0</v>
      </c>
      <c r="E48" s="53">
        <v>0</v>
      </c>
    </row>
    <row r="49" spans="2:5" ht="17.25">
      <c r="B49" s="417" t="s">
        <v>111</v>
      </c>
      <c r="C49" s="417"/>
      <c r="D49" s="52">
        <v>0</v>
      </c>
      <c r="E49" s="53">
        <v>0</v>
      </c>
    </row>
    <row r="50" spans="2:5" ht="17.25">
      <c r="B50" s="417" t="s">
        <v>111</v>
      </c>
      <c r="C50" s="417"/>
      <c r="D50" s="52">
        <v>0</v>
      </c>
      <c r="E50" s="53">
        <v>0</v>
      </c>
    </row>
    <row r="51" spans="2:5" ht="17.25">
      <c r="B51" s="417" t="s">
        <v>111</v>
      </c>
      <c r="C51" s="417"/>
      <c r="D51" s="52">
        <v>0</v>
      </c>
      <c r="E51" s="53">
        <v>0</v>
      </c>
    </row>
    <row r="52" spans="2:5" ht="17.25">
      <c r="B52" s="417" t="s">
        <v>112</v>
      </c>
      <c r="C52" s="417"/>
      <c r="D52" s="52">
        <v>0</v>
      </c>
      <c r="E52" s="53">
        <v>0</v>
      </c>
    </row>
    <row r="53" spans="2:5" ht="17.25">
      <c r="B53" s="417" t="s">
        <v>113</v>
      </c>
      <c r="C53" s="417"/>
      <c r="D53" s="52">
        <v>0</v>
      </c>
      <c r="E53" s="53">
        <v>0</v>
      </c>
    </row>
    <row r="54" spans="2:5" ht="17.25">
      <c r="B54" s="423" t="s">
        <v>114</v>
      </c>
      <c r="C54" s="423"/>
      <c r="D54" s="52">
        <v>0</v>
      </c>
      <c r="E54" s="53">
        <v>0</v>
      </c>
    </row>
    <row r="55" spans="2:5" ht="18" thickBot="1">
      <c r="B55" s="427" t="s">
        <v>115</v>
      </c>
      <c r="C55" s="427"/>
      <c r="D55" s="55">
        <v>0</v>
      </c>
      <c r="E55" s="56">
        <v>0</v>
      </c>
    </row>
    <row r="56" spans="2:5" ht="17.25">
      <c r="B56" s="423" t="s">
        <v>80</v>
      </c>
      <c r="C56" s="423"/>
      <c r="D56" s="52">
        <v>0</v>
      </c>
      <c r="E56" s="53">
        <v>0</v>
      </c>
    </row>
    <row r="57" spans="2:5" ht="17.25">
      <c r="B57" s="417"/>
      <c r="C57" s="417"/>
      <c r="D57" s="417"/>
      <c r="E57" s="417"/>
    </row>
    <row r="58" spans="2:5" ht="17.25">
      <c r="B58" s="433" t="s">
        <v>622</v>
      </c>
      <c r="C58" s="433"/>
      <c r="D58" s="70" t="s">
        <v>109</v>
      </c>
      <c r="E58" s="71">
        <v>0</v>
      </c>
    </row>
    <row r="59" spans="2:5" ht="17.25">
      <c r="B59" s="417" t="s">
        <v>110</v>
      </c>
      <c r="C59" s="417"/>
      <c r="D59" s="52">
        <v>0</v>
      </c>
      <c r="E59" s="53">
        <v>0</v>
      </c>
    </row>
    <row r="60" spans="2:5" ht="17.25">
      <c r="B60" s="417" t="s">
        <v>111</v>
      </c>
      <c r="C60" s="417"/>
      <c r="D60" s="52">
        <v>0</v>
      </c>
      <c r="E60" s="53">
        <v>0</v>
      </c>
    </row>
    <row r="61" spans="2:5" ht="17.25">
      <c r="B61" s="417" t="s">
        <v>111</v>
      </c>
      <c r="C61" s="417"/>
      <c r="D61" s="52">
        <v>0</v>
      </c>
      <c r="E61" s="53">
        <v>0</v>
      </c>
    </row>
    <row r="62" spans="2:5" ht="17.25">
      <c r="B62" s="417" t="s">
        <v>111</v>
      </c>
      <c r="C62" s="417"/>
      <c r="D62" s="52">
        <v>0</v>
      </c>
      <c r="E62" s="53">
        <v>0</v>
      </c>
    </row>
    <row r="63" spans="2:5" ht="17.25">
      <c r="B63" s="417" t="s">
        <v>112</v>
      </c>
      <c r="C63" s="417"/>
      <c r="D63" s="52">
        <v>0</v>
      </c>
      <c r="E63" s="53">
        <v>0</v>
      </c>
    </row>
    <row r="64" spans="2:5" ht="17.25">
      <c r="B64" s="417" t="s">
        <v>113</v>
      </c>
      <c r="C64" s="417"/>
      <c r="D64" s="52">
        <v>0</v>
      </c>
      <c r="E64" s="53">
        <v>0</v>
      </c>
    </row>
    <row r="65" spans="2:5" ht="17.25">
      <c r="B65" s="417" t="s">
        <v>114</v>
      </c>
      <c r="C65" s="417"/>
      <c r="D65" s="52">
        <v>0</v>
      </c>
      <c r="E65" s="53">
        <v>0</v>
      </c>
    </row>
    <row r="66" spans="2:5" ht="18" thickBot="1">
      <c r="B66" s="426" t="s">
        <v>115</v>
      </c>
      <c r="C66" s="426"/>
      <c r="D66" s="55">
        <v>0</v>
      </c>
      <c r="E66" s="56">
        <v>0</v>
      </c>
    </row>
    <row r="67" spans="2:5" ht="17.25">
      <c r="B67" s="417" t="s">
        <v>80</v>
      </c>
      <c r="C67" s="417"/>
      <c r="D67" s="52">
        <v>0</v>
      </c>
      <c r="E67" s="53">
        <v>0</v>
      </c>
    </row>
    <row r="68" spans="2:5" ht="17.25">
      <c r="B68" s="417"/>
      <c r="C68" s="417"/>
      <c r="D68" s="412"/>
      <c r="E68" s="413"/>
    </row>
    <row r="69" spans="2:5" ht="17.25">
      <c r="B69" s="433" t="s">
        <v>622</v>
      </c>
      <c r="C69" s="433"/>
      <c r="D69" s="70" t="s">
        <v>109</v>
      </c>
      <c r="E69" s="71">
        <v>0</v>
      </c>
    </row>
    <row r="70" spans="2:5" ht="17.25">
      <c r="B70" s="417" t="s">
        <v>110</v>
      </c>
      <c r="C70" s="417"/>
      <c r="D70" s="52">
        <v>0</v>
      </c>
      <c r="E70" s="53">
        <v>0</v>
      </c>
    </row>
    <row r="71" spans="2:5" ht="17.25">
      <c r="B71" s="417" t="s">
        <v>111</v>
      </c>
      <c r="C71" s="417"/>
      <c r="D71" s="52">
        <v>0</v>
      </c>
      <c r="E71" s="53">
        <v>0</v>
      </c>
    </row>
    <row r="72" spans="2:5" ht="17.25">
      <c r="B72" s="417" t="s">
        <v>111</v>
      </c>
      <c r="C72" s="417"/>
      <c r="D72" s="52">
        <v>0</v>
      </c>
      <c r="E72" s="53">
        <v>0</v>
      </c>
    </row>
    <row r="73" spans="2:5" ht="17.25">
      <c r="B73" s="417" t="s">
        <v>111</v>
      </c>
      <c r="C73" s="417"/>
      <c r="D73" s="52">
        <v>0</v>
      </c>
      <c r="E73" s="53">
        <v>0</v>
      </c>
    </row>
    <row r="74" spans="2:5" ht="17.25">
      <c r="B74" s="417" t="s">
        <v>112</v>
      </c>
      <c r="C74" s="417"/>
      <c r="D74" s="52">
        <v>0</v>
      </c>
      <c r="E74" s="53">
        <v>0</v>
      </c>
    </row>
    <row r="75" spans="2:5" ht="17.25">
      <c r="B75" s="417" t="s">
        <v>113</v>
      </c>
      <c r="C75" s="417"/>
      <c r="D75" s="52">
        <v>0</v>
      </c>
      <c r="E75" s="53">
        <v>0</v>
      </c>
    </row>
    <row r="76" spans="2:5" ht="17.25">
      <c r="B76" s="417" t="s">
        <v>114</v>
      </c>
      <c r="C76" s="417"/>
      <c r="D76" s="52">
        <v>0</v>
      </c>
      <c r="E76" s="53">
        <v>0</v>
      </c>
    </row>
    <row r="77" spans="2:5" ht="18" thickBot="1">
      <c r="B77" s="426" t="s">
        <v>115</v>
      </c>
      <c r="C77" s="426"/>
      <c r="D77" s="55">
        <v>0</v>
      </c>
      <c r="E77" s="56">
        <v>0</v>
      </c>
    </row>
    <row r="78" spans="2:5" ht="17.25">
      <c r="B78" s="417" t="s">
        <v>80</v>
      </c>
      <c r="C78" s="417"/>
      <c r="D78" s="52">
        <v>0</v>
      </c>
      <c r="E78" s="53">
        <v>0</v>
      </c>
    </row>
    <row r="79" spans="2:5" ht="17.25">
      <c r="B79" s="417"/>
      <c r="C79" s="417"/>
      <c r="D79" s="412"/>
      <c r="E79" s="413"/>
    </row>
    <row r="80" spans="2:5" ht="17.25">
      <c r="B80" s="433" t="s">
        <v>622</v>
      </c>
      <c r="C80" s="433"/>
      <c r="D80" s="70" t="s">
        <v>109</v>
      </c>
      <c r="E80" s="71">
        <v>0</v>
      </c>
    </row>
    <row r="81" spans="2:5" ht="17.25">
      <c r="B81" s="417" t="s">
        <v>110</v>
      </c>
      <c r="C81" s="417"/>
      <c r="D81" s="52">
        <v>0</v>
      </c>
      <c r="E81" s="53">
        <v>0</v>
      </c>
    </row>
    <row r="82" spans="2:5" ht="17.25">
      <c r="B82" s="417" t="s">
        <v>111</v>
      </c>
      <c r="C82" s="417"/>
      <c r="D82" s="52">
        <v>0</v>
      </c>
      <c r="E82" s="53">
        <v>0</v>
      </c>
    </row>
    <row r="83" spans="2:5" ht="17.25">
      <c r="B83" s="417" t="s">
        <v>111</v>
      </c>
      <c r="C83" s="417"/>
      <c r="D83" s="52">
        <v>0</v>
      </c>
      <c r="E83" s="53">
        <v>0</v>
      </c>
    </row>
    <row r="84" spans="2:5" ht="17.25">
      <c r="B84" s="417" t="s">
        <v>111</v>
      </c>
      <c r="C84" s="417"/>
      <c r="D84" s="52">
        <v>0</v>
      </c>
      <c r="E84" s="53">
        <v>0</v>
      </c>
    </row>
    <row r="85" spans="2:5" ht="17.25">
      <c r="B85" s="417" t="s">
        <v>112</v>
      </c>
      <c r="C85" s="417"/>
      <c r="D85" s="52">
        <v>0</v>
      </c>
      <c r="E85" s="53">
        <v>0</v>
      </c>
    </row>
    <row r="86" spans="2:5" ht="17.25">
      <c r="B86" s="417" t="s">
        <v>113</v>
      </c>
      <c r="C86" s="417"/>
      <c r="D86" s="52">
        <v>0</v>
      </c>
      <c r="E86" s="53">
        <v>0</v>
      </c>
    </row>
    <row r="87" spans="2:5" ht="17.25">
      <c r="B87" s="417" t="s">
        <v>114</v>
      </c>
      <c r="C87" s="417"/>
      <c r="D87" s="52">
        <v>0</v>
      </c>
      <c r="E87" s="53">
        <v>0</v>
      </c>
    </row>
    <row r="88" spans="2:5" ht="18" thickBot="1">
      <c r="B88" s="426" t="s">
        <v>115</v>
      </c>
      <c r="C88" s="426"/>
      <c r="D88" s="55">
        <v>0</v>
      </c>
      <c r="E88" s="56">
        <v>0</v>
      </c>
    </row>
    <row r="89" spans="2:5" ht="17.25">
      <c r="B89" s="417" t="s">
        <v>80</v>
      </c>
      <c r="C89" s="417"/>
      <c r="D89" s="52">
        <v>0</v>
      </c>
      <c r="E89" s="53">
        <v>0</v>
      </c>
    </row>
    <row r="90" spans="2:5" ht="17.25">
      <c r="B90" s="417"/>
      <c r="C90" s="417"/>
      <c r="D90" s="417"/>
      <c r="E90" s="417"/>
    </row>
    <row r="91" spans="2:5" ht="17.25">
      <c r="B91" s="433" t="s">
        <v>622</v>
      </c>
      <c r="C91" s="433"/>
      <c r="D91" s="70" t="s">
        <v>109</v>
      </c>
      <c r="E91" s="71">
        <v>0</v>
      </c>
    </row>
    <row r="92" spans="2:5" ht="17.25">
      <c r="B92" s="417" t="s">
        <v>110</v>
      </c>
      <c r="C92" s="417"/>
      <c r="D92" s="52">
        <v>0</v>
      </c>
      <c r="E92" s="53">
        <v>0</v>
      </c>
    </row>
    <row r="93" spans="2:5" ht="17.25">
      <c r="B93" s="417" t="s">
        <v>111</v>
      </c>
      <c r="C93" s="417"/>
      <c r="D93" s="52">
        <v>0</v>
      </c>
      <c r="E93" s="53">
        <v>0</v>
      </c>
    </row>
    <row r="94" spans="2:5" ht="17.25">
      <c r="B94" s="417" t="s">
        <v>111</v>
      </c>
      <c r="C94" s="417"/>
      <c r="D94" s="52">
        <v>0</v>
      </c>
      <c r="E94" s="53">
        <v>0</v>
      </c>
    </row>
    <row r="95" spans="2:5" ht="17.25">
      <c r="B95" s="417" t="s">
        <v>111</v>
      </c>
      <c r="C95" s="417"/>
      <c r="D95" s="52">
        <v>0</v>
      </c>
      <c r="E95" s="53">
        <v>0</v>
      </c>
    </row>
    <row r="96" spans="2:5" ht="17.25">
      <c r="B96" s="417" t="s">
        <v>112</v>
      </c>
      <c r="C96" s="417"/>
      <c r="D96" s="52">
        <v>0</v>
      </c>
      <c r="E96" s="53">
        <v>0</v>
      </c>
    </row>
    <row r="97" spans="2:5" ht="17.25">
      <c r="B97" s="417" t="s">
        <v>113</v>
      </c>
      <c r="C97" s="417"/>
      <c r="D97" s="52">
        <v>0</v>
      </c>
      <c r="E97" s="53">
        <v>0</v>
      </c>
    </row>
    <row r="98" spans="2:5" ht="17.25">
      <c r="B98" s="417" t="s">
        <v>114</v>
      </c>
      <c r="C98" s="417"/>
      <c r="D98" s="52">
        <v>0</v>
      </c>
      <c r="E98" s="53">
        <v>0</v>
      </c>
    </row>
    <row r="99" spans="2:5" ht="18" thickBot="1">
      <c r="B99" s="426" t="s">
        <v>115</v>
      </c>
      <c r="C99" s="426"/>
      <c r="D99" s="55">
        <v>0</v>
      </c>
      <c r="E99" s="56">
        <v>0</v>
      </c>
    </row>
    <row r="100" spans="2:5" ht="17.25">
      <c r="B100" s="417" t="s">
        <v>80</v>
      </c>
      <c r="C100" s="417"/>
      <c r="D100" s="52">
        <v>0</v>
      </c>
      <c r="E100" s="53">
        <v>0</v>
      </c>
    </row>
    <row r="101" spans="2:5" ht="17.25">
      <c r="B101" s="417"/>
      <c r="C101" s="417"/>
      <c r="D101" s="412"/>
      <c r="E101" s="413"/>
    </row>
    <row r="102" spans="2:5" ht="17.25">
      <c r="B102" s="433" t="s">
        <v>116</v>
      </c>
      <c r="C102" s="433"/>
      <c r="D102" s="70" t="s">
        <v>109</v>
      </c>
      <c r="E102" s="71">
        <v>0</v>
      </c>
    </row>
    <row r="103" spans="2:5" ht="17.25">
      <c r="B103" s="417" t="s">
        <v>110</v>
      </c>
      <c r="C103" s="417"/>
      <c r="D103" s="52">
        <v>0</v>
      </c>
      <c r="E103" s="53">
        <v>0</v>
      </c>
    </row>
    <row r="104" spans="2:5" ht="17.25">
      <c r="B104" s="417" t="s">
        <v>111</v>
      </c>
      <c r="C104" s="417"/>
      <c r="D104" s="52">
        <v>0</v>
      </c>
      <c r="E104" s="53">
        <v>0</v>
      </c>
    </row>
    <row r="105" spans="2:5" ht="17.25">
      <c r="B105" s="417" t="s">
        <v>111</v>
      </c>
      <c r="C105" s="417"/>
      <c r="D105" s="52">
        <v>0</v>
      </c>
      <c r="E105" s="53">
        <v>0</v>
      </c>
    </row>
    <row r="106" spans="2:5" ht="17.25">
      <c r="B106" s="417" t="s">
        <v>111</v>
      </c>
      <c r="C106" s="417"/>
      <c r="D106" s="52">
        <v>0</v>
      </c>
      <c r="E106" s="53">
        <v>0</v>
      </c>
    </row>
    <row r="107" spans="2:5" ht="17.25">
      <c r="B107" s="417" t="s">
        <v>112</v>
      </c>
      <c r="C107" s="417"/>
      <c r="D107" s="52">
        <v>0</v>
      </c>
      <c r="E107" s="53">
        <v>0</v>
      </c>
    </row>
    <row r="108" spans="2:5" ht="17.25">
      <c r="B108" s="417" t="s">
        <v>113</v>
      </c>
      <c r="C108" s="417"/>
      <c r="D108" s="52">
        <v>0</v>
      </c>
      <c r="E108" s="53">
        <v>0</v>
      </c>
    </row>
    <row r="109" spans="2:5" ht="17.25">
      <c r="B109" s="417" t="s">
        <v>114</v>
      </c>
      <c r="C109" s="417"/>
      <c r="D109" s="52">
        <v>0</v>
      </c>
      <c r="E109" s="53">
        <v>0</v>
      </c>
    </row>
    <row r="110" spans="2:5" ht="18" thickBot="1">
      <c r="B110" s="426" t="s">
        <v>115</v>
      </c>
      <c r="C110" s="426"/>
      <c r="D110" s="55">
        <v>0</v>
      </c>
      <c r="E110" s="56">
        <v>0</v>
      </c>
    </row>
    <row r="111" spans="2:5" ht="17.25">
      <c r="B111" s="417" t="s">
        <v>80</v>
      </c>
      <c r="C111" s="417"/>
      <c r="D111" s="52">
        <v>0</v>
      </c>
      <c r="E111" s="53">
        <v>0</v>
      </c>
    </row>
    <row r="112" spans="2:5" ht="17.25">
      <c r="B112" s="417"/>
      <c r="C112" s="417"/>
      <c r="D112" s="412"/>
      <c r="E112" s="413"/>
    </row>
    <row r="113" spans="2:5" ht="17.25">
      <c r="B113" s="433" t="s">
        <v>116</v>
      </c>
      <c r="C113" s="433"/>
      <c r="D113" s="70" t="s">
        <v>109</v>
      </c>
      <c r="E113" s="71">
        <v>0</v>
      </c>
    </row>
    <row r="114" spans="2:5" ht="17.25">
      <c r="B114" s="417" t="s">
        <v>110</v>
      </c>
      <c r="C114" s="417"/>
      <c r="D114" s="52">
        <v>0</v>
      </c>
      <c r="E114" s="53">
        <v>0</v>
      </c>
    </row>
    <row r="115" spans="2:5" ht="17.25">
      <c r="B115" s="417" t="s">
        <v>111</v>
      </c>
      <c r="C115" s="417"/>
      <c r="D115" s="52">
        <v>0</v>
      </c>
      <c r="E115" s="53">
        <v>0</v>
      </c>
    </row>
    <row r="116" spans="2:5" ht="17.25">
      <c r="B116" s="417" t="s">
        <v>111</v>
      </c>
      <c r="C116" s="417"/>
      <c r="D116" s="52">
        <v>0</v>
      </c>
      <c r="E116" s="53">
        <v>0</v>
      </c>
    </row>
    <row r="117" spans="2:5" ht="17.25">
      <c r="B117" s="417" t="s">
        <v>111</v>
      </c>
      <c r="C117" s="417"/>
      <c r="D117" s="52">
        <v>0</v>
      </c>
      <c r="E117" s="53">
        <v>0</v>
      </c>
    </row>
    <row r="118" spans="2:5" ht="17.25">
      <c r="B118" s="417" t="s">
        <v>112</v>
      </c>
      <c r="C118" s="417"/>
      <c r="D118" s="52">
        <v>0</v>
      </c>
      <c r="E118" s="53">
        <v>0</v>
      </c>
    </row>
    <row r="119" spans="2:5" ht="17.25">
      <c r="B119" s="417" t="s">
        <v>113</v>
      </c>
      <c r="C119" s="417"/>
      <c r="D119" s="52">
        <v>0</v>
      </c>
      <c r="E119" s="53">
        <v>0</v>
      </c>
    </row>
    <row r="120" spans="2:5" ht="17.25">
      <c r="B120" s="417" t="s">
        <v>114</v>
      </c>
      <c r="C120" s="417"/>
      <c r="D120" s="52">
        <v>0</v>
      </c>
      <c r="E120" s="53">
        <v>0</v>
      </c>
    </row>
    <row r="121" spans="2:5" ht="18" thickBot="1">
      <c r="B121" s="426" t="s">
        <v>115</v>
      </c>
      <c r="C121" s="426"/>
      <c r="D121" s="55">
        <v>0</v>
      </c>
      <c r="E121" s="56">
        <v>0</v>
      </c>
    </row>
    <row r="122" spans="2:5" ht="17.25">
      <c r="B122" s="417" t="s">
        <v>80</v>
      </c>
      <c r="C122" s="417"/>
      <c r="D122" s="52">
        <v>0</v>
      </c>
      <c r="E122" s="53">
        <v>0</v>
      </c>
    </row>
    <row r="123" spans="2:5" ht="17.25">
      <c r="B123" s="417"/>
      <c r="C123" s="417"/>
      <c r="D123" s="417"/>
      <c r="E123" s="417"/>
    </row>
    <row r="124" spans="2:5" ht="17.25">
      <c r="B124" s="433" t="s">
        <v>116</v>
      </c>
      <c r="C124" s="433"/>
      <c r="D124" s="70" t="s">
        <v>109</v>
      </c>
      <c r="E124" s="71">
        <v>0</v>
      </c>
    </row>
    <row r="125" spans="2:5" ht="17.25">
      <c r="B125" s="417" t="s">
        <v>110</v>
      </c>
      <c r="C125" s="417"/>
      <c r="D125" s="52">
        <v>0</v>
      </c>
      <c r="E125" s="53">
        <v>0</v>
      </c>
    </row>
    <row r="126" spans="2:5" ht="17.25">
      <c r="B126" s="417" t="s">
        <v>111</v>
      </c>
      <c r="C126" s="417"/>
      <c r="D126" s="52">
        <v>0</v>
      </c>
      <c r="E126" s="53">
        <v>0</v>
      </c>
    </row>
    <row r="127" spans="2:5" ht="17.25">
      <c r="B127" s="417" t="s">
        <v>111</v>
      </c>
      <c r="C127" s="417"/>
      <c r="D127" s="52">
        <v>0</v>
      </c>
      <c r="E127" s="53">
        <v>0</v>
      </c>
    </row>
    <row r="128" spans="2:5" ht="17.25">
      <c r="B128" s="417" t="s">
        <v>111</v>
      </c>
      <c r="C128" s="417"/>
      <c r="D128" s="52">
        <v>0</v>
      </c>
      <c r="E128" s="53">
        <v>0</v>
      </c>
    </row>
    <row r="129" spans="2:5" ht="17.25">
      <c r="B129" s="417" t="s">
        <v>112</v>
      </c>
      <c r="C129" s="417"/>
      <c r="D129" s="52">
        <v>0</v>
      </c>
      <c r="E129" s="53">
        <v>0</v>
      </c>
    </row>
    <row r="130" spans="2:5" ht="17.25">
      <c r="B130" s="417" t="s">
        <v>113</v>
      </c>
      <c r="C130" s="417"/>
      <c r="D130" s="52">
        <v>0</v>
      </c>
      <c r="E130" s="53">
        <v>0</v>
      </c>
    </row>
    <row r="131" spans="2:5" ht="17.25">
      <c r="B131" s="417" t="s">
        <v>114</v>
      </c>
      <c r="C131" s="417"/>
      <c r="D131" s="52">
        <v>0</v>
      </c>
      <c r="E131" s="53">
        <v>0</v>
      </c>
    </row>
    <row r="132" spans="2:5" ht="18" thickBot="1">
      <c r="B132" s="426" t="s">
        <v>115</v>
      </c>
      <c r="C132" s="426"/>
      <c r="D132" s="55">
        <v>0</v>
      </c>
      <c r="E132" s="56">
        <v>0</v>
      </c>
    </row>
    <row r="133" spans="2:5" ht="17.25">
      <c r="B133" s="417" t="s">
        <v>80</v>
      </c>
      <c r="C133" s="417"/>
      <c r="D133" s="52">
        <v>0</v>
      </c>
      <c r="E133" s="53">
        <v>0</v>
      </c>
    </row>
    <row r="134" spans="2:5" ht="17.25">
      <c r="B134" s="417"/>
      <c r="C134" s="417"/>
      <c r="D134" s="52"/>
      <c r="E134" s="53"/>
    </row>
    <row r="135" spans="2:5" ht="17.25">
      <c r="B135" s="442" t="s">
        <v>117</v>
      </c>
      <c r="C135" s="433"/>
      <c r="D135" s="70" t="s">
        <v>109</v>
      </c>
      <c r="E135" s="71">
        <v>423546015</v>
      </c>
    </row>
    <row r="136" spans="2:5" ht="17.25">
      <c r="B136" s="417" t="s">
        <v>110</v>
      </c>
      <c r="C136" s="417"/>
      <c r="D136" s="52">
        <v>25</v>
      </c>
      <c r="E136" s="53">
        <v>10588650</v>
      </c>
    </row>
    <row r="137" spans="2:5" ht="17.25">
      <c r="B137" s="417" t="s">
        <v>111</v>
      </c>
      <c r="C137" s="417"/>
      <c r="D137" s="52">
        <v>0.5</v>
      </c>
      <c r="E137" s="53">
        <v>211773</v>
      </c>
    </row>
    <row r="138" spans="2:5" ht="17.25">
      <c r="B138" s="417" t="s">
        <v>111</v>
      </c>
      <c r="C138" s="417"/>
      <c r="D138" s="52">
        <v>0</v>
      </c>
      <c r="E138" s="53">
        <v>0</v>
      </c>
    </row>
    <row r="139" spans="2:5" ht="17.25">
      <c r="B139" s="417" t="s">
        <v>111</v>
      </c>
      <c r="C139" s="417"/>
      <c r="D139" s="52">
        <v>0</v>
      </c>
      <c r="E139" s="53">
        <v>0</v>
      </c>
    </row>
    <row r="140" spans="2:5" ht="18" customHeight="1">
      <c r="B140" s="417" t="s">
        <v>112</v>
      </c>
      <c r="C140" s="417"/>
      <c r="D140" s="52">
        <v>0</v>
      </c>
      <c r="E140" s="53">
        <v>0</v>
      </c>
    </row>
    <row r="141" spans="2:5" ht="18" customHeight="1">
      <c r="B141" s="417" t="s">
        <v>113</v>
      </c>
      <c r="C141" s="417"/>
      <c r="D141" s="52">
        <v>0</v>
      </c>
      <c r="E141" s="53">
        <v>0</v>
      </c>
    </row>
    <row r="142" spans="2:5" ht="17.25">
      <c r="B142" s="417" t="s">
        <v>114</v>
      </c>
      <c r="C142" s="417"/>
      <c r="D142" s="52">
        <v>1</v>
      </c>
      <c r="E142" s="53">
        <v>423546</v>
      </c>
    </row>
    <row r="143" spans="2:5" ht="18" thickBot="1">
      <c r="B143" s="426" t="s">
        <v>115</v>
      </c>
      <c r="C143" s="426"/>
      <c r="D143" s="52">
        <v>0</v>
      </c>
      <c r="E143" s="53">
        <v>0</v>
      </c>
    </row>
    <row r="144" spans="2:5" ht="18" thickBot="1">
      <c r="B144" s="436" t="s">
        <v>117</v>
      </c>
      <c r="C144" s="437"/>
      <c r="D144" s="437"/>
      <c r="E144" s="60">
        <v>11223969</v>
      </c>
    </row>
    <row r="145" spans="2:5" ht="17.25">
      <c r="B145" s="417"/>
      <c r="C145" s="417"/>
      <c r="D145" s="417"/>
      <c r="E145" s="53"/>
    </row>
    <row r="146" spans="2:5" ht="18" thickBot="1">
      <c r="B146" s="417"/>
      <c r="C146" s="417"/>
      <c r="D146" s="412"/>
      <c r="E146" s="413"/>
    </row>
    <row r="147" spans="2:5" ht="18" thickBot="1">
      <c r="B147" s="436" t="s">
        <v>118</v>
      </c>
      <c r="C147" s="437"/>
      <c r="D147" s="59">
        <v>6</v>
      </c>
      <c r="E147" s="60">
        <v>2541276</v>
      </c>
    </row>
    <row r="148" spans="2:5" ht="18" customHeight="1">
      <c r="B148" s="410"/>
      <c r="C148" s="410"/>
      <c r="D148" s="410"/>
      <c r="E148" s="410"/>
    </row>
    <row r="149" spans="2:5" ht="18" customHeight="1">
      <c r="B149" s="410"/>
      <c r="C149" s="410"/>
      <c r="D149" s="410"/>
      <c r="E149" s="410"/>
    </row>
    <row r="150" spans="2:5" ht="17.25">
      <c r="B150" s="432" t="s">
        <v>204</v>
      </c>
      <c r="C150" s="432"/>
      <c r="D150" s="70" t="s">
        <v>109</v>
      </c>
      <c r="E150" s="70">
        <v>0</v>
      </c>
    </row>
    <row r="151" spans="2:5" ht="17.25">
      <c r="B151" s="417" t="s">
        <v>119</v>
      </c>
      <c r="C151" s="417"/>
      <c r="D151" s="53">
        <v>0</v>
      </c>
      <c r="E151" s="53">
        <v>0</v>
      </c>
    </row>
    <row r="152" spans="2:5" ht="17.25">
      <c r="B152" s="417" t="s">
        <v>120</v>
      </c>
      <c r="C152" s="417"/>
      <c r="D152" s="53">
        <v>0</v>
      </c>
      <c r="E152" s="53">
        <v>0</v>
      </c>
    </row>
    <row r="153" spans="2:5" ht="17.25">
      <c r="B153" s="417" t="s">
        <v>121</v>
      </c>
      <c r="C153" s="417"/>
      <c r="D153" s="53">
        <v>0</v>
      </c>
      <c r="E153" s="53">
        <v>0</v>
      </c>
    </row>
    <row r="154" spans="2:5" ht="17.25">
      <c r="B154" s="417" t="s">
        <v>122</v>
      </c>
      <c r="C154" s="417"/>
      <c r="D154" s="53">
        <v>0</v>
      </c>
      <c r="E154" s="53">
        <v>0</v>
      </c>
    </row>
    <row r="155" spans="2:5" ht="17.25">
      <c r="B155" s="417" t="s">
        <v>122</v>
      </c>
      <c r="C155" s="417"/>
      <c r="D155" s="53">
        <v>0</v>
      </c>
      <c r="E155" s="53">
        <v>0</v>
      </c>
    </row>
    <row r="156" spans="2:5" ht="17.25">
      <c r="B156" s="417" t="s">
        <v>122</v>
      </c>
      <c r="C156" s="417"/>
      <c r="D156" s="53">
        <v>0</v>
      </c>
      <c r="E156" s="53">
        <v>0</v>
      </c>
    </row>
    <row r="157" spans="2:5" ht="18" thickBot="1">
      <c r="B157" s="426" t="s">
        <v>115</v>
      </c>
      <c r="C157" s="426"/>
      <c r="D157" s="56">
        <v>0</v>
      </c>
      <c r="E157" s="56">
        <v>0</v>
      </c>
    </row>
    <row r="158" spans="2:5" ht="18" thickBot="1">
      <c r="B158" s="436" t="s">
        <v>80</v>
      </c>
      <c r="C158" s="437"/>
      <c r="D158" s="361">
        <v>0</v>
      </c>
      <c r="E158" s="60">
        <v>0</v>
      </c>
    </row>
    <row r="159" spans="2:5" ht="17.25">
      <c r="B159" s="417"/>
      <c r="C159" s="417"/>
      <c r="D159" s="362"/>
      <c r="E159" s="53"/>
    </row>
    <row r="160" spans="2:5" ht="17.25">
      <c r="B160" s="417"/>
      <c r="C160" s="417"/>
      <c r="D160" s="362"/>
      <c r="E160" s="53"/>
    </row>
    <row r="161" spans="2:5" ht="17.25">
      <c r="B161" s="410"/>
      <c r="C161" s="410"/>
      <c r="D161" s="412"/>
      <c r="E161" s="413"/>
    </row>
    <row r="162" spans="2:5" ht="17.25">
      <c r="B162" s="422" t="s">
        <v>123</v>
      </c>
      <c r="C162" s="410"/>
      <c r="D162" s="410"/>
      <c r="E162" s="410"/>
    </row>
    <row r="163" spans="2:5" ht="17.25">
      <c r="B163" s="424" t="s">
        <v>692</v>
      </c>
      <c r="C163" s="424"/>
      <c r="D163" s="412"/>
      <c r="E163" s="413"/>
    </row>
    <row r="164" spans="2:5" ht="17.25">
      <c r="B164" s="440">
        <v>150</v>
      </c>
      <c r="C164" s="434"/>
      <c r="D164" s="70" t="s">
        <v>109</v>
      </c>
      <c r="E164" s="71">
        <v>55035458</v>
      </c>
    </row>
    <row r="165" spans="2:5" ht="17.25">
      <c r="B165" s="417" t="s">
        <v>124</v>
      </c>
      <c r="C165" s="417"/>
      <c r="D165" s="52">
        <v>8</v>
      </c>
      <c r="E165" s="53">
        <v>440284</v>
      </c>
    </row>
    <row r="166" spans="2:5" ht="18" thickBot="1">
      <c r="B166" s="426" t="s">
        <v>115</v>
      </c>
      <c r="C166" s="426"/>
      <c r="D166" s="55">
        <v>0</v>
      </c>
      <c r="E166" s="56">
        <v>0</v>
      </c>
    </row>
    <row r="167" spans="2:5" ht="17.25">
      <c r="B167" s="417" t="s">
        <v>80</v>
      </c>
      <c r="C167" s="417"/>
      <c r="D167" s="52">
        <v>8</v>
      </c>
      <c r="E167" s="53">
        <v>440284</v>
      </c>
    </row>
    <row r="168" spans="2:5" ht="17.25">
      <c r="B168" s="417"/>
      <c r="C168" s="417"/>
      <c r="D168" s="412"/>
      <c r="E168" s="413"/>
    </row>
    <row r="169" spans="2:5" ht="17.25">
      <c r="B169" s="424" t="s">
        <v>693</v>
      </c>
      <c r="C169" s="424"/>
      <c r="D169" s="412"/>
      <c r="E169" s="413"/>
    </row>
    <row r="170" spans="2:5" ht="17.25">
      <c r="B170" s="440">
        <v>151</v>
      </c>
      <c r="C170" s="434"/>
      <c r="D170" s="70" t="s">
        <v>109</v>
      </c>
      <c r="E170" s="71">
        <v>2126915</v>
      </c>
    </row>
    <row r="171" spans="2:5" ht="17.25">
      <c r="B171" s="417" t="s">
        <v>124</v>
      </c>
      <c r="C171" s="417"/>
      <c r="D171" s="52">
        <v>8</v>
      </c>
      <c r="E171" s="53">
        <v>17015</v>
      </c>
    </row>
    <row r="172" spans="2:5" ht="18" thickBot="1">
      <c r="B172" s="426" t="s">
        <v>115</v>
      </c>
      <c r="C172" s="426"/>
      <c r="D172" s="55">
        <v>0</v>
      </c>
      <c r="E172" s="56">
        <v>0</v>
      </c>
    </row>
    <row r="173" spans="2:5" ht="17.25">
      <c r="B173" s="417" t="s">
        <v>80</v>
      </c>
      <c r="C173" s="417"/>
      <c r="D173" s="52">
        <v>8</v>
      </c>
      <c r="E173" s="53">
        <v>17015</v>
      </c>
    </row>
    <row r="174" spans="2:5" ht="17.25">
      <c r="B174" s="417"/>
      <c r="C174" s="417"/>
      <c r="D174" s="412"/>
      <c r="E174" s="413"/>
    </row>
    <row r="175" spans="2:5" ht="17.25">
      <c r="B175" s="424" t="s">
        <v>625</v>
      </c>
      <c r="C175" s="424"/>
      <c r="D175" s="412"/>
      <c r="E175" s="413"/>
    </row>
    <row r="176" spans="2:5" ht="17.25">
      <c r="B176" s="440" t="s">
        <v>626</v>
      </c>
      <c r="C176" s="434"/>
      <c r="D176" s="70" t="s">
        <v>109</v>
      </c>
      <c r="E176" s="71">
        <v>0</v>
      </c>
    </row>
    <row r="177" spans="2:5" ht="17.25">
      <c r="B177" s="417" t="s">
        <v>124</v>
      </c>
      <c r="C177" s="417"/>
      <c r="D177" s="52">
        <v>0</v>
      </c>
      <c r="E177" s="53">
        <v>0</v>
      </c>
    </row>
    <row r="178" spans="2:5" ht="18" thickBot="1">
      <c r="B178" s="426" t="s">
        <v>115</v>
      </c>
      <c r="C178" s="426"/>
      <c r="D178" s="55">
        <v>0</v>
      </c>
      <c r="E178" s="56">
        <v>0</v>
      </c>
    </row>
    <row r="179" spans="2:5" ht="17.25">
      <c r="B179" s="417" t="s">
        <v>80</v>
      </c>
      <c r="C179" s="417"/>
      <c r="D179" s="52">
        <v>0</v>
      </c>
      <c r="E179" s="53">
        <v>0</v>
      </c>
    </row>
    <row r="180" spans="2:5" ht="17.25">
      <c r="B180" s="417"/>
      <c r="C180" s="417"/>
      <c r="D180" s="412"/>
      <c r="E180" s="413"/>
    </row>
    <row r="181" spans="2:5" ht="17.25">
      <c r="B181" s="424" t="s">
        <v>625</v>
      </c>
      <c r="C181" s="424"/>
      <c r="D181" s="412"/>
      <c r="E181" s="413"/>
    </row>
    <row r="182" spans="2:5" ht="17.25">
      <c r="B182" s="440" t="s">
        <v>626</v>
      </c>
      <c r="C182" s="434"/>
      <c r="D182" s="70" t="s">
        <v>109</v>
      </c>
      <c r="E182" s="71">
        <v>0</v>
      </c>
    </row>
    <row r="183" spans="2:5" ht="17.25">
      <c r="B183" s="417" t="s">
        <v>124</v>
      </c>
      <c r="C183" s="417"/>
      <c r="D183" s="52">
        <v>0</v>
      </c>
      <c r="E183" s="53">
        <v>0</v>
      </c>
    </row>
    <row r="184" spans="2:5" ht="18" thickBot="1">
      <c r="B184" s="426" t="s">
        <v>115</v>
      </c>
      <c r="C184" s="426"/>
      <c r="D184" s="55">
        <v>0</v>
      </c>
      <c r="E184" s="56">
        <v>0</v>
      </c>
    </row>
    <row r="185" spans="2:5" ht="17.25">
      <c r="B185" s="417" t="s">
        <v>80</v>
      </c>
      <c r="C185" s="417"/>
      <c r="D185" s="52">
        <v>0</v>
      </c>
      <c r="E185" s="53">
        <v>0</v>
      </c>
    </row>
    <row r="186" spans="2:5" ht="17.25">
      <c r="B186" s="417"/>
      <c r="C186" s="417"/>
      <c r="D186" s="412"/>
      <c r="E186" s="413"/>
    </row>
    <row r="187" spans="2:5" ht="17.25">
      <c r="B187" s="424" t="s">
        <v>625</v>
      </c>
      <c r="C187" s="424"/>
      <c r="D187" s="412"/>
      <c r="E187" s="413"/>
    </row>
    <row r="188" spans="2:5" ht="17.25">
      <c r="B188" s="440" t="s">
        <v>626</v>
      </c>
      <c r="C188" s="434"/>
      <c r="D188" s="70" t="s">
        <v>109</v>
      </c>
      <c r="E188" s="71">
        <v>0</v>
      </c>
    </row>
    <row r="189" spans="2:5" ht="17.25">
      <c r="B189" s="417" t="s">
        <v>124</v>
      </c>
      <c r="C189" s="417"/>
      <c r="D189" s="52">
        <v>0</v>
      </c>
      <c r="E189" s="53">
        <v>0</v>
      </c>
    </row>
    <row r="190" spans="2:5" ht="18" thickBot="1">
      <c r="B190" s="426" t="s">
        <v>115</v>
      </c>
      <c r="C190" s="426"/>
      <c r="D190" s="55">
        <v>0</v>
      </c>
      <c r="E190" s="56">
        <v>0</v>
      </c>
    </row>
    <row r="191" spans="2:5" ht="17.25">
      <c r="B191" s="417" t="s">
        <v>80</v>
      </c>
      <c r="C191" s="417"/>
      <c r="D191" s="52">
        <v>0</v>
      </c>
      <c r="E191" s="53">
        <v>0</v>
      </c>
    </row>
    <row r="192" spans="2:5" ht="17.25">
      <c r="B192" s="417"/>
      <c r="C192" s="417"/>
      <c r="D192" s="412"/>
      <c r="E192" s="413"/>
    </row>
    <row r="193" spans="2:5" ht="17.25">
      <c r="B193" s="424" t="s">
        <v>625</v>
      </c>
      <c r="C193" s="424"/>
      <c r="D193" s="412"/>
      <c r="E193" s="413"/>
    </row>
    <row r="194" spans="2:5" ht="17.25">
      <c r="B194" s="440" t="s">
        <v>626</v>
      </c>
      <c r="C194" s="434"/>
      <c r="D194" s="70" t="s">
        <v>109</v>
      </c>
      <c r="E194" s="71">
        <v>0</v>
      </c>
    </row>
    <row r="195" spans="2:5" ht="17.25">
      <c r="B195" s="417" t="s">
        <v>124</v>
      </c>
      <c r="C195" s="417"/>
      <c r="D195" s="52">
        <v>0</v>
      </c>
      <c r="E195" s="53">
        <v>0</v>
      </c>
    </row>
    <row r="196" spans="2:5" ht="18" thickBot="1">
      <c r="B196" s="426" t="s">
        <v>115</v>
      </c>
      <c r="C196" s="426"/>
      <c r="D196" s="55">
        <v>0</v>
      </c>
      <c r="E196" s="56">
        <v>0</v>
      </c>
    </row>
    <row r="197" spans="2:5" ht="17.25">
      <c r="B197" s="417" t="s">
        <v>80</v>
      </c>
      <c r="C197" s="417"/>
      <c r="D197" s="52">
        <v>0</v>
      </c>
      <c r="E197" s="53">
        <v>0</v>
      </c>
    </row>
    <row r="198" spans="2:5" ht="17.25">
      <c r="B198" s="417"/>
      <c r="C198" s="417"/>
      <c r="D198" s="417"/>
      <c r="E198" s="417"/>
    </row>
    <row r="199" spans="2:5" ht="17.25">
      <c r="B199" s="424" t="s">
        <v>625</v>
      </c>
      <c r="C199" s="424"/>
      <c r="D199" s="412"/>
      <c r="E199" s="413"/>
    </row>
    <row r="200" spans="2:5" ht="17.25">
      <c r="B200" s="440" t="s">
        <v>626</v>
      </c>
      <c r="C200" s="434"/>
      <c r="D200" s="70" t="s">
        <v>109</v>
      </c>
      <c r="E200" s="71">
        <v>0</v>
      </c>
    </row>
    <row r="201" spans="2:5" ht="17.25">
      <c r="B201" s="417" t="s">
        <v>124</v>
      </c>
      <c r="C201" s="417"/>
      <c r="D201" s="52">
        <v>0</v>
      </c>
      <c r="E201" s="53">
        <v>0</v>
      </c>
    </row>
    <row r="202" spans="2:5" ht="18" thickBot="1">
      <c r="B202" s="426" t="s">
        <v>115</v>
      </c>
      <c r="C202" s="426"/>
      <c r="D202" s="55">
        <v>0</v>
      </c>
      <c r="E202" s="56">
        <v>0</v>
      </c>
    </row>
    <row r="203" spans="2:5" ht="17.25">
      <c r="B203" s="417" t="s">
        <v>80</v>
      </c>
      <c r="C203" s="417"/>
      <c r="D203" s="52">
        <v>0</v>
      </c>
      <c r="E203" s="53">
        <v>0</v>
      </c>
    </row>
    <row r="204" spans="2:5" ht="17.25">
      <c r="B204" s="417"/>
      <c r="C204" s="417"/>
      <c r="D204" s="417"/>
      <c r="E204" s="417"/>
    </row>
    <row r="205" spans="2:5" ht="17.25">
      <c r="B205" s="424" t="s">
        <v>625</v>
      </c>
      <c r="C205" s="424"/>
      <c r="D205" s="412"/>
      <c r="E205" s="413"/>
    </row>
    <row r="206" spans="2:5" ht="17.25">
      <c r="B206" s="440" t="s">
        <v>626</v>
      </c>
      <c r="C206" s="434"/>
      <c r="D206" s="70" t="s">
        <v>109</v>
      </c>
      <c r="E206" s="71">
        <v>0</v>
      </c>
    </row>
    <row r="207" spans="2:5" ht="17.25">
      <c r="B207" s="417" t="s">
        <v>124</v>
      </c>
      <c r="C207" s="417"/>
      <c r="D207" s="52">
        <v>0</v>
      </c>
      <c r="E207" s="53">
        <v>0</v>
      </c>
    </row>
    <row r="208" spans="2:5" ht="18" thickBot="1">
      <c r="B208" s="426" t="s">
        <v>115</v>
      </c>
      <c r="C208" s="426"/>
      <c r="D208" s="55">
        <v>0</v>
      </c>
      <c r="E208" s="56">
        <v>0</v>
      </c>
    </row>
    <row r="209" spans="2:6" ht="17.25">
      <c r="B209" s="417" t="s">
        <v>80</v>
      </c>
      <c r="C209" s="417"/>
      <c r="D209" s="52">
        <v>0</v>
      </c>
      <c r="E209" s="53">
        <v>0</v>
      </c>
    </row>
    <row r="210" spans="2:6" ht="17.25">
      <c r="B210" s="411"/>
      <c r="C210" s="411"/>
      <c r="D210" s="412"/>
      <c r="E210" s="413"/>
    </row>
    <row r="211" spans="2:6" ht="17.25">
      <c r="B211" s="424" t="s">
        <v>625</v>
      </c>
      <c r="C211" s="424"/>
      <c r="D211" s="412"/>
      <c r="E211" s="413"/>
    </row>
    <row r="212" spans="2:6" ht="17.25">
      <c r="B212" s="440" t="s">
        <v>626</v>
      </c>
      <c r="C212" s="434"/>
      <c r="D212" s="70" t="s">
        <v>109</v>
      </c>
      <c r="E212" s="71">
        <v>0</v>
      </c>
    </row>
    <row r="213" spans="2:6" ht="17.25">
      <c r="B213" s="417" t="s">
        <v>124</v>
      </c>
      <c r="C213" s="417"/>
      <c r="D213" s="52">
        <v>0</v>
      </c>
      <c r="E213" s="53">
        <v>0</v>
      </c>
    </row>
    <row r="214" spans="2:6" ht="18" thickBot="1">
      <c r="B214" s="426" t="s">
        <v>115</v>
      </c>
      <c r="C214" s="426"/>
      <c r="D214" s="55">
        <v>0</v>
      </c>
      <c r="E214" s="56">
        <v>0</v>
      </c>
    </row>
    <row r="215" spans="2:6" ht="17.25">
      <c r="B215" s="417" t="s">
        <v>80</v>
      </c>
      <c r="C215" s="417"/>
      <c r="D215" s="52">
        <v>0</v>
      </c>
      <c r="E215" s="53">
        <v>0</v>
      </c>
    </row>
    <row r="216" spans="2:6" ht="17.25">
      <c r="B216" s="417"/>
      <c r="C216" s="417"/>
      <c r="D216" s="419"/>
      <c r="E216" s="420"/>
    </row>
    <row r="217" spans="2:6" ht="17.25">
      <c r="B217" s="424" t="s">
        <v>625</v>
      </c>
      <c r="C217" s="424"/>
      <c r="D217" s="412"/>
      <c r="E217" s="413"/>
    </row>
    <row r="218" spans="2:6" ht="17.25">
      <c r="B218" s="440" t="s">
        <v>626</v>
      </c>
      <c r="C218" s="434"/>
      <c r="D218" s="70" t="s">
        <v>109</v>
      </c>
      <c r="E218" s="71">
        <v>0</v>
      </c>
    </row>
    <row r="219" spans="2:6" ht="17.25">
      <c r="B219" s="417" t="s">
        <v>124</v>
      </c>
      <c r="C219" s="417"/>
      <c r="D219" s="52">
        <v>0</v>
      </c>
      <c r="E219" s="53">
        <v>0</v>
      </c>
    </row>
    <row r="220" spans="2:6" ht="18" thickBot="1">
      <c r="B220" s="426" t="s">
        <v>115</v>
      </c>
      <c r="C220" s="426"/>
      <c r="D220" s="55">
        <v>0</v>
      </c>
      <c r="E220" s="56">
        <v>0</v>
      </c>
      <c r="F220" s="61"/>
    </row>
    <row r="221" spans="2:6" ht="17.25">
      <c r="B221" s="417" t="s">
        <v>80</v>
      </c>
      <c r="C221" s="417"/>
      <c r="D221" s="52">
        <v>0</v>
      </c>
      <c r="E221" s="53">
        <v>0</v>
      </c>
    </row>
    <row r="222" spans="2:6" ht="17.25">
      <c r="B222" s="417"/>
      <c r="C222" s="417"/>
      <c r="D222" s="52"/>
      <c r="E222" s="53"/>
    </row>
    <row r="223" spans="2:6" ht="17.25">
      <c r="B223" s="424" t="s">
        <v>625</v>
      </c>
      <c r="C223" s="424"/>
      <c r="D223" s="412"/>
      <c r="E223" s="413"/>
    </row>
    <row r="224" spans="2:6" ht="17.25">
      <c r="B224" s="440" t="s">
        <v>626</v>
      </c>
      <c r="C224" s="434"/>
      <c r="D224" s="70" t="s">
        <v>109</v>
      </c>
      <c r="E224" s="71">
        <v>0</v>
      </c>
    </row>
    <row r="225" spans="2:5" ht="17.25">
      <c r="B225" s="417" t="s">
        <v>124</v>
      </c>
      <c r="C225" s="417"/>
      <c r="D225" s="52">
        <v>0</v>
      </c>
      <c r="E225" s="53">
        <v>0</v>
      </c>
    </row>
    <row r="226" spans="2:5" ht="18" thickBot="1">
      <c r="B226" s="426" t="s">
        <v>115</v>
      </c>
      <c r="C226" s="426"/>
      <c r="D226" s="55">
        <v>0</v>
      </c>
      <c r="E226" s="56">
        <v>0</v>
      </c>
    </row>
    <row r="227" spans="2:5" ht="17.25">
      <c r="B227" s="417" t="s">
        <v>80</v>
      </c>
      <c r="C227" s="417"/>
      <c r="D227" s="52">
        <v>0</v>
      </c>
      <c r="E227" s="53">
        <v>0</v>
      </c>
    </row>
    <row r="228" spans="2:5" ht="17.25">
      <c r="B228" s="417"/>
      <c r="C228" s="417"/>
      <c r="D228" s="417"/>
      <c r="E228" s="47"/>
    </row>
    <row r="229" spans="2:5" ht="17.25">
      <c r="B229" s="438" t="s">
        <v>203</v>
      </c>
      <c r="C229" s="432"/>
      <c r="D229" s="94"/>
      <c r="E229" s="71">
        <v>57162373</v>
      </c>
    </row>
    <row r="230" spans="2:5" ht="17.25">
      <c r="B230" s="417" t="s">
        <v>124</v>
      </c>
      <c r="C230" s="417"/>
      <c r="D230" s="417"/>
      <c r="E230" s="53">
        <v>457299</v>
      </c>
    </row>
    <row r="231" spans="2:5" ht="18" thickBot="1">
      <c r="B231" s="426" t="s">
        <v>115</v>
      </c>
      <c r="C231" s="426"/>
      <c r="D231" s="426"/>
      <c r="E231" s="55">
        <v>0</v>
      </c>
    </row>
    <row r="232" spans="2:5" ht="18" thickBot="1">
      <c r="B232" s="436" t="s">
        <v>203</v>
      </c>
      <c r="C232" s="437"/>
      <c r="D232" s="437"/>
      <c r="E232" s="77">
        <v>457299</v>
      </c>
    </row>
    <row r="233" spans="2:5" ht="17.25">
      <c r="B233" s="417"/>
      <c r="C233" s="417"/>
      <c r="D233" s="417"/>
      <c r="E233" s="47"/>
    </row>
    <row r="234" spans="2:5" ht="17.25">
      <c r="B234" s="417"/>
      <c r="C234" s="417"/>
      <c r="D234" s="417"/>
      <c r="E234" s="47"/>
    </row>
    <row r="235" spans="2:5" ht="17.25">
      <c r="B235" s="417"/>
      <c r="C235" s="417"/>
      <c r="D235" s="417"/>
      <c r="E235" s="47"/>
    </row>
    <row r="236" spans="2:5" ht="17.25">
      <c r="B236" s="422" t="s">
        <v>125</v>
      </c>
      <c r="C236" s="422"/>
      <c r="D236" s="419"/>
      <c r="E236" s="420"/>
    </row>
    <row r="237" spans="2:5" ht="17.25">
      <c r="B237" s="429" t="s">
        <v>126</v>
      </c>
      <c r="C237" s="430" t="s">
        <v>127</v>
      </c>
      <c r="D237" s="430" t="s">
        <v>81</v>
      </c>
      <c r="E237" s="431" t="s">
        <v>82</v>
      </c>
    </row>
    <row r="238" spans="2:5" ht="17.25">
      <c r="B238" s="47" t="s">
        <v>694</v>
      </c>
      <c r="C238" s="53">
        <v>242264556</v>
      </c>
      <c r="D238" s="53">
        <v>1.5</v>
      </c>
      <c r="E238" s="53">
        <v>363397</v>
      </c>
    </row>
    <row r="239" spans="2:5" ht="17.25">
      <c r="B239" s="47" t="s">
        <v>531</v>
      </c>
      <c r="C239" s="53">
        <v>124119086</v>
      </c>
      <c r="D239" s="53">
        <v>2.9</v>
      </c>
      <c r="E239" s="53">
        <v>359945</v>
      </c>
    </row>
    <row r="240" spans="2:5" ht="17.25">
      <c r="B240" s="47" t="s">
        <v>586</v>
      </c>
      <c r="C240" s="53">
        <v>423546015</v>
      </c>
      <c r="D240" s="53">
        <v>1</v>
      </c>
      <c r="E240" s="53">
        <v>423546</v>
      </c>
    </row>
    <row r="241" spans="2:5" ht="17.25">
      <c r="B241" s="47" t="s">
        <v>532</v>
      </c>
      <c r="C241" s="53">
        <v>423546015</v>
      </c>
      <c r="D241" s="53">
        <v>0.752</v>
      </c>
      <c r="E241" s="53">
        <v>318507</v>
      </c>
    </row>
    <row r="242" spans="2:5" ht="17.25">
      <c r="B242" s="47" t="s">
        <v>533</v>
      </c>
      <c r="C242" s="53">
        <v>423546015</v>
      </c>
      <c r="D242" s="53">
        <v>3</v>
      </c>
      <c r="E242" s="53">
        <v>1270638</v>
      </c>
    </row>
    <row r="243" spans="2:5" ht="17.25">
      <c r="B243" s="47" t="s">
        <v>587</v>
      </c>
      <c r="C243" s="53">
        <v>423546015</v>
      </c>
      <c r="D243" s="53">
        <v>1</v>
      </c>
      <c r="E243" s="53">
        <v>423546</v>
      </c>
    </row>
    <row r="244" spans="2:5" ht="17.25">
      <c r="B244" s="47" t="s">
        <v>588</v>
      </c>
      <c r="C244" s="53">
        <v>423546015</v>
      </c>
      <c r="D244" s="53">
        <v>2</v>
      </c>
      <c r="E244" s="53">
        <v>847092</v>
      </c>
    </row>
    <row r="245" spans="2:5" ht="17.25">
      <c r="B245" s="47" t="s">
        <v>589</v>
      </c>
      <c r="C245" s="53">
        <v>126246001</v>
      </c>
      <c r="D245" s="53">
        <v>1</v>
      </c>
      <c r="E245" s="53">
        <v>126246</v>
      </c>
    </row>
    <row r="246" spans="2:5" ht="17.25">
      <c r="B246" s="47" t="s">
        <v>534</v>
      </c>
      <c r="C246" s="53">
        <v>297300014</v>
      </c>
      <c r="D246" s="53">
        <v>0.7</v>
      </c>
      <c r="E246" s="53">
        <v>208110</v>
      </c>
    </row>
    <row r="247" spans="2:5" ht="17.25">
      <c r="B247" s="47" t="s">
        <v>590</v>
      </c>
      <c r="C247" s="53">
        <v>423546015</v>
      </c>
      <c r="D247" s="53">
        <v>0.97</v>
      </c>
      <c r="E247" s="53">
        <v>410840</v>
      </c>
    </row>
    <row r="248" spans="2:5" ht="17.25">
      <c r="B248" s="47" t="s">
        <v>695</v>
      </c>
      <c r="C248" s="53">
        <v>423546015</v>
      </c>
      <c r="D248" s="53">
        <v>1</v>
      </c>
      <c r="E248" s="53">
        <v>423546</v>
      </c>
    </row>
    <row r="249" spans="2:5" ht="17.25">
      <c r="B249" s="47">
        <v>0</v>
      </c>
      <c r="C249" s="53">
        <v>0</v>
      </c>
      <c r="D249" s="53">
        <v>0</v>
      </c>
      <c r="E249" s="53">
        <v>0</v>
      </c>
    </row>
    <row r="250" spans="2:5" ht="17.25">
      <c r="B250" s="47">
        <v>0</v>
      </c>
      <c r="C250" s="53">
        <v>0</v>
      </c>
      <c r="D250" s="53">
        <v>0</v>
      </c>
      <c r="E250" s="53">
        <v>0</v>
      </c>
    </row>
    <row r="251" spans="2:5" ht="17.25">
      <c r="B251" s="47">
        <v>0</v>
      </c>
      <c r="C251" s="53">
        <v>0</v>
      </c>
      <c r="D251" s="53">
        <v>0</v>
      </c>
      <c r="E251" s="53">
        <v>0</v>
      </c>
    </row>
    <row r="252" spans="2:5" ht="17.25">
      <c r="B252" s="47">
        <v>0</v>
      </c>
      <c r="C252" s="53">
        <v>0</v>
      </c>
      <c r="D252" s="53">
        <v>0</v>
      </c>
      <c r="E252" s="53">
        <v>0</v>
      </c>
    </row>
    <row r="253" spans="2:5" ht="17.25">
      <c r="B253" s="47">
        <v>0</v>
      </c>
      <c r="C253" s="53">
        <v>0</v>
      </c>
      <c r="D253" s="53">
        <v>0</v>
      </c>
      <c r="E253" s="53">
        <v>0</v>
      </c>
    </row>
    <row r="254" spans="2:5" ht="17.25">
      <c r="B254" s="47">
        <v>0</v>
      </c>
      <c r="C254" s="53">
        <v>0</v>
      </c>
      <c r="D254" s="53">
        <v>0</v>
      </c>
      <c r="E254" s="53">
        <v>0</v>
      </c>
    </row>
    <row r="255" spans="2:5" ht="17.25">
      <c r="B255" s="47">
        <v>0</v>
      </c>
      <c r="C255" s="53">
        <v>0</v>
      </c>
      <c r="D255" s="53">
        <v>0</v>
      </c>
      <c r="E255" s="53">
        <v>0</v>
      </c>
    </row>
    <row r="256" spans="2:5" ht="17.25">
      <c r="B256" s="47">
        <v>0</v>
      </c>
      <c r="C256" s="53">
        <v>0</v>
      </c>
      <c r="D256" s="53">
        <v>0</v>
      </c>
      <c r="E256" s="53">
        <v>0</v>
      </c>
    </row>
    <row r="257" spans="2:6" ht="17.25">
      <c r="B257" s="47">
        <v>0</v>
      </c>
      <c r="C257" s="53">
        <v>0</v>
      </c>
      <c r="D257" s="53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3">
        <v>0</v>
      </c>
      <c r="E258" s="53">
        <v>0</v>
      </c>
    </row>
    <row r="259" spans="2:6" ht="17.25">
      <c r="B259" s="47">
        <v>0</v>
      </c>
      <c r="C259" s="53">
        <v>0</v>
      </c>
      <c r="D259" s="53">
        <v>0</v>
      </c>
      <c r="E259" s="53">
        <v>0</v>
      </c>
    </row>
    <row r="260" spans="2:6" ht="17.25">
      <c r="B260" s="47">
        <v>0</v>
      </c>
      <c r="C260" s="53">
        <v>0</v>
      </c>
      <c r="D260" s="53">
        <v>0</v>
      </c>
      <c r="E260" s="53">
        <v>0</v>
      </c>
    </row>
    <row r="261" spans="2:6" ht="17.25">
      <c r="B261" s="47">
        <v>0</v>
      </c>
      <c r="C261" s="53">
        <v>0</v>
      </c>
      <c r="D261" s="53">
        <v>0</v>
      </c>
      <c r="E261" s="53">
        <v>0</v>
      </c>
    </row>
    <row r="262" spans="2:6" ht="17.25">
      <c r="B262" s="47">
        <v>0</v>
      </c>
      <c r="C262" s="53">
        <v>0</v>
      </c>
      <c r="D262" s="53">
        <v>0</v>
      </c>
      <c r="E262" s="53">
        <v>0</v>
      </c>
    </row>
    <row r="263" spans="2:6" ht="17.25">
      <c r="B263" s="47">
        <v>0</v>
      </c>
      <c r="C263" s="53">
        <v>0</v>
      </c>
      <c r="D263" s="53">
        <v>0</v>
      </c>
      <c r="E263" s="53">
        <v>0</v>
      </c>
    </row>
    <row r="264" spans="2:6" ht="17.25">
      <c r="B264" s="47">
        <v>0</v>
      </c>
      <c r="C264" s="53">
        <v>0</v>
      </c>
      <c r="D264" s="53">
        <v>0</v>
      </c>
      <c r="E264" s="53">
        <v>0</v>
      </c>
    </row>
    <row r="265" spans="2:6" ht="17.25">
      <c r="B265" s="47">
        <v>0</v>
      </c>
      <c r="C265" s="53">
        <v>0</v>
      </c>
      <c r="D265" s="53">
        <v>0</v>
      </c>
      <c r="E265" s="53">
        <v>0</v>
      </c>
    </row>
    <row r="266" spans="2:6" ht="17.25">
      <c r="B266" s="47">
        <v>0</v>
      </c>
      <c r="C266" s="53">
        <v>0</v>
      </c>
      <c r="D266" s="53">
        <v>0</v>
      </c>
      <c r="E266" s="53">
        <v>0</v>
      </c>
    </row>
    <row r="267" spans="2:6" ht="17.25">
      <c r="B267" s="47">
        <v>0</v>
      </c>
      <c r="C267" s="53">
        <v>0</v>
      </c>
      <c r="D267" s="53">
        <v>0</v>
      </c>
      <c r="E267" s="53">
        <v>0</v>
      </c>
    </row>
    <row r="268" spans="2:6" ht="17.25">
      <c r="B268" s="47">
        <v>0</v>
      </c>
      <c r="C268" s="53">
        <v>0</v>
      </c>
      <c r="D268" s="53">
        <v>0</v>
      </c>
      <c r="E268" s="53">
        <v>0</v>
      </c>
    </row>
    <row r="269" spans="2:6" ht="18" thickBot="1">
      <c r="B269" s="66">
        <v>0</v>
      </c>
      <c r="C269" s="56">
        <v>0</v>
      </c>
      <c r="D269" s="56">
        <v>0</v>
      </c>
      <c r="E269" s="56">
        <v>0</v>
      </c>
    </row>
    <row r="270" spans="2:6" ht="18" thickBot="1">
      <c r="B270" s="436" t="s">
        <v>79</v>
      </c>
      <c r="C270" s="437"/>
      <c r="D270" s="437"/>
      <c r="E270" s="60">
        <v>5175413</v>
      </c>
    </row>
    <row r="271" spans="2:6" ht="17.25">
      <c r="B271" s="417"/>
      <c r="C271" s="417"/>
      <c r="D271" s="417"/>
      <c r="E271" s="53"/>
    </row>
    <row r="272" spans="2:6" ht="17.25">
      <c r="B272" s="417"/>
      <c r="C272" s="417"/>
      <c r="D272" s="417"/>
      <c r="E272" s="53"/>
    </row>
    <row r="273" spans="2:5" ht="17.25">
      <c r="B273" s="417"/>
      <c r="C273" s="417"/>
      <c r="D273" s="417"/>
      <c r="E273" s="417"/>
    </row>
    <row r="274" spans="2:5" ht="17.25">
      <c r="B274" s="435" t="s">
        <v>128</v>
      </c>
      <c r="C274" s="435"/>
      <c r="D274" s="435"/>
      <c r="E274" s="429"/>
    </row>
    <row r="275" spans="2:5" ht="17.25">
      <c r="B275" s="417" t="s">
        <v>129</v>
      </c>
      <c r="C275" s="417"/>
      <c r="D275" s="417"/>
      <c r="E275" s="53">
        <v>5082552</v>
      </c>
    </row>
    <row r="276" spans="2:5" ht="17.25">
      <c r="B276" s="417" t="s">
        <v>130</v>
      </c>
      <c r="C276" s="417"/>
      <c r="D276" s="417"/>
      <c r="E276" s="53">
        <v>5082552</v>
      </c>
    </row>
    <row r="277" spans="2:5" ht="17.25">
      <c r="B277" s="417" t="s">
        <v>78</v>
      </c>
      <c r="C277" s="417"/>
      <c r="D277" s="417"/>
      <c r="E277" s="53">
        <v>2541276</v>
      </c>
    </row>
    <row r="278" spans="2:5" ht="17.25">
      <c r="B278" s="417" t="s">
        <v>131</v>
      </c>
      <c r="C278" s="417"/>
      <c r="D278" s="417"/>
      <c r="E278" s="53">
        <v>11223969</v>
      </c>
    </row>
    <row r="279" spans="2:5" ht="17.25">
      <c r="B279" s="417" t="s">
        <v>132</v>
      </c>
      <c r="C279" s="417"/>
      <c r="D279" s="417"/>
      <c r="E279" s="53">
        <v>0</v>
      </c>
    </row>
    <row r="280" spans="2:5" ht="17.25">
      <c r="B280" s="417" t="s">
        <v>133</v>
      </c>
      <c r="C280" s="417"/>
      <c r="D280" s="417"/>
      <c r="E280" s="53">
        <v>457299</v>
      </c>
    </row>
    <row r="281" spans="2:5" ht="18" thickBot="1">
      <c r="B281" s="426" t="s">
        <v>134</v>
      </c>
      <c r="C281" s="426"/>
      <c r="D281" s="426"/>
      <c r="E281" s="56">
        <v>5175413</v>
      </c>
    </row>
    <row r="282" spans="2:5" ht="18" thickBot="1">
      <c r="B282" s="436" t="s">
        <v>135</v>
      </c>
      <c r="C282" s="437"/>
      <c r="D282" s="437"/>
      <c r="E282" s="60">
        <v>29563061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5">
    <tabColor theme="4" tint="0.39997558519241921"/>
  </sheetPr>
  <dimension ref="B1:F282"/>
  <sheetViews>
    <sheetView topLeftCell="A256" workbookViewId="0">
      <selection sqref="A1:E1048576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2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773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2710697112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32528365</v>
      </c>
    </row>
    <row r="9" spans="2:5" ht="18" thickBot="1">
      <c r="B9" s="57" t="s">
        <v>89</v>
      </c>
      <c r="C9" s="58"/>
      <c r="D9" s="59">
        <v>12</v>
      </c>
      <c r="E9" s="60">
        <v>32528365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2</v>
      </c>
      <c r="E14" s="53">
        <v>5421394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10</v>
      </c>
      <c r="E25" s="53">
        <v>27106971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32528365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32528365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627</v>
      </c>
      <c r="C36" s="69"/>
      <c r="D36" s="287" t="s">
        <v>109</v>
      </c>
      <c r="E36" s="71">
        <v>2178938360</v>
      </c>
    </row>
    <row r="37" spans="2:6" ht="17.25">
      <c r="B37" s="61" t="s">
        <v>110</v>
      </c>
      <c r="C37" s="61"/>
      <c r="D37" s="52">
        <v>25</v>
      </c>
      <c r="E37" s="53">
        <v>54473459</v>
      </c>
    </row>
    <row r="38" spans="2:6" ht="17.25">
      <c r="B38" s="61" t="s">
        <v>111</v>
      </c>
      <c r="C38" s="61"/>
      <c r="D38" s="52">
        <v>0</v>
      </c>
      <c r="E38" s="53">
        <v>0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2178938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</v>
      </c>
      <c r="E45" s="53">
        <v>56652397</v>
      </c>
    </row>
    <row r="46" spans="2:6" ht="17.25">
      <c r="B46" s="61"/>
      <c r="C46" s="61"/>
      <c r="D46" s="284"/>
      <c r="E46" s="295"/>
    </row>
    <row r="47" spans="2:6" ht="17.25">
      <c r="B47" s="69" t="s">
        <v>628</v>
      </c>
      <c r="C47" s="69"/>
      <c r="D47" s="287" t="s">
        <v>109</v>
      </c>
      <c r="E47" s="71">
        <v>531758752</v>
      </c>
    </row>
    <row r="48" spans="2:6" ht="17.25">
      <c r="B48" s="61" t="s">
        <v>110</v>
      </c>
      <c r="C48" s="61"/>
      <c r="D48" s="52">
        <v>25</v>
      </c>
      <c r="E48" s="53">
        <v>13293969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531759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26</v>
      </c>
      <c r="E56" s="53">
        <v>13825728</v>
      </c>
    </row>
    <row r="57" spans="2:5" ht="17.25">
      <c r="B57" s="61"/>
      <c r="C57" s="61"/>
      <c r="D57" s="288"/>
      <c r="E57" s="298"/>
    </row>
    <row r="58" spans="2:5" ht="17.25">
      <c r="B58" s="69" t="s">
        <v>622</v>
      </c>
      <c r="C58" s="69"/>
      <c r="D58" s="287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2710697112</v>
      </c>
    </row>
    <row r="136" spans="2:5" ht="17.25">
      <c r="B136" s="61" t="s">
        <v>110</v>
      </c>
      <c r="C136" s="61"/>
      <c r="D136" s="52">
        <v>50</v>
      </c>
      <c r="E136" s="53">
        <v>67767428</v>
      </c>
    </row>
    <row r="137" spans="2:5" ht="17.25">
      <c r="B137" s="61" t="s">
        <v>111</v>
      </c>
      <c r="C137" s="61"/>
      <c r="D137" s="52">
        <v>0</v>
      </c>
      <c r="E137" s="53">
        <v>0</v>
      </c>
    </row>
    <row r="138" spans="2:5" ht="17.25">
      <c r="B138" s="61" t="s">
        <v>111</v>
      </c>
      <c r="C138" s="61"/>
      <c r="D138" s="52">
        <v>0</v>
      </c>
      <c r="E138" s="53">
        <v>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2</v>
      </c>
      <c r="E142" s="53">
        <v>2710697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70478125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16264183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2710697112</v>
      </c>
    </row>
    <row r="151" spans="2:5" ht="17.25">
      <c r="B151" s="61" t="s">
        <v>119</v>
      </c>
      <c r="C151" s="61"/>
      <c r="D151" s="52">
        <v>4</v>
      </c>
      <c r="E151" s="53">
        <v>10842788</v>
      </c>
    </row>
    <row r="152" spans="2:5" ht="17.25">
      <c r="B152" s="61" t="s">
        <v>120</v>
      </c>
      <c r="C152" s="61"/>
      <c r="D152" s="52">
        <v>1</v>
      </c>
      <c r="E152" s="53">
        <v>2710697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0.54</v>
      </c>
      <c r="E157" s="56">
        <v>1463776</v>
      </c>
    </row>
    <row r="158" spans="2:5" ht="18" thickBot="1">
      <c r="B158" s="57" t="s">
        <v>80</v>
      </c>
      <c r="C158" s="58"/>
      <c r="D158" s="59">
        <v>5.54</v>
      </c>
      <c r="E158" s="60">
        <v>15017261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774</v>
      </c>
      <c r="C163" s="74"/>
      <c r="D163" s="284"/>
      <c r="E163" s="295"/>
    </row>
    <row r="164" spans="2:5" ht="17.25">
      <c r="B164" s="75">
        <v>250</v>
      </c>
      <c r="C164" s="76"/>
      <c r="D164" s="287" t="s">
        <v>109</v>
      </c>
      <c r="E164" s="71">
        <v>866279</v>
      </c>
    </row>
    <row r="165" spans="2:5" ht="17.25">
      <c r="B165" s="61" t="s">
        <v>124</v>
      </c>
      <c r="C165" s="61"/>
      <c r="D165" s="52">
        <v>5</v>
      </c>
      <c r="E165" s="53">
        <v>4331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5</v>
      </c>
      <c r="E167" s="53">
        <v>4331</v>
      </c>
    </row>
    <row r="168" spans="2:5" ht="17.25">
      <c r="B168" s="61"/>
      <c r="C168" s="61"/>
      <c r="D168" s="284"/>
      <c r="E168" s="295"/>
    </row>
    <row r="169" spans="2:5" ht="17.25">
      <c r="B169" s="74" t="s">
        <v>466</v>
      </c>
      <c r="C169" s="74"/>
      <c r="D169" s="284"/>
      <c r="E169" s="295"/>
    </row>
    <row r="170" spans="2:5" ht="17.25">
      <c r="B170" s="75">
        <v>251</v>
      </c>
      <c r="C170" s="76"/>
      <c r="D170" s="287" t="s">
        <v>109</v>
      </c>
      <c r="E170" s="71">
        <v>3904619</v>
      </c>
    </row>
    <row r="171" spans="2:5" ht="17.25">
      <c r="B171" s="61" t="s">
        <v>124</v>
      </c>
      <c r="C171" s="61"/>
      <c r="D171" s="52">
        <v>5</v>
      </c>
      <c r="E171" s="53">
        <v>19523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5</v>
      </c>
      <c r="E173" s="53">
        <v>19523</v>
      </c>
    </row>
    <row r="174" spans="2:5" ht="17.25">
      <c r="B174" s="61"/>
      <c r="C174" s="61"/>
      <c r="D174" s="284"/>
      <c r="E174" s="295"/>
    </row>
    <row r="175" spans="2:5" ht="17.25">
      <c r="B175" s="74" t="s">
        <v>467</v>
      </c>
      <c r="C175" s="74"/>
      <c r="D175" s="284"/>
      <c r="E175" s="295"/>
    </row>
    <row r="176" spans="2:5" ht="17.25">
      <c r="B176" s="75">
        <v>252</v>
      </c>
      <c r="C176" s="76"/>
      <c r="D176" s="287" t="s">
        <v>109</v>
      </c>
      <c r="E176" s="71">
        <v>13688809</v>
      </c>
    </row>
    <row r="177" spans="2:5" ht="17.25">
      <c r="B177" s="61" t="s">
        <v>124</v>
      </c>
      <c r="C177" s="61"/>
      <c r="D177" s="52">
        <v>5</v>
      </c>
      <c r="E177" s="53">
        <v>68444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5</v>
      </c>
      <c r="E179" s="53">
        <v>68444</v>
      </c>
    </row>
    <row r="180" spans="2:5" ht="17.25">
      <c r="B180" s="61"/>
      <c r="C180" s="61"/>
      <c r="D180" s="284"/>
      <c r="E180" s="295"/>
    </row>
    <row r="181" spans="2:5" ht="17.25">
      <c r="B181" s="74" t="s">
        <v>385</v>
      </c>
      <c r="C181" s="74"/>
      <c r="D181" s="284"/>
      <c r="E181" s="295"/>
    </row>
    <row r="182" spans="2:5" ht="17.25">
      <c r="B182" s="75" t="s">
        <v>629</v>
      </c>
      <c r="C182" s="76"/>
      <c r="D182" s="287" t="s">
        <v>109</v>
      </c>
      <c r="E182" s="71">
        <v>1129417182</v>
      </c>
    </row>
    <row r="183" spans="2:5" ht="17.25">
      <c r="B183" s="61" t="s">
        <v>124</v>
      </c>
      <c r="C183" s="61"/>
      <c r="D183" s="52">
        <v>8</v>
      </c>
      <c r="E183" s="53">
        <v>9035337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9035337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5" ht="17.25">
      <c r="B209" s="61" t="s">
        <v>80</v>
      </c>
      <c r="C209" s="61"/>
      <c r="D209" s="52">
        <v>0</v>
      </c>
      <c r="E209" s="53">
        <v>0</v>
      </c>
    </row>
    <row r="210" spans="2:5" ht="17.25">
      <c r="B210" s="43"/>
      <c r="C210" s="43"/>
      <c r="D210" s="284"/>
      <c r="E210" s="295"/>
    </row>
    <row r="211" spans="2:5" ht="17.25">
      <c r="B211" s="74" t="s">
        <v>625</v>
      </c>
      <c r="C211" s="74"/>
      <c r="D211" s="284"/>
      <c r="E211" s="295"/>
    </row>
    <row r="212" spans="2:5" ht="17.25">
      <c r="B212" s="75" t="s">
        <v>626</v>
      </c>
      <c r="C212" s="76"/>
      <c r="D212" s="287" t="s">
        <v>109</v>
      </c>
      <c r="E212" s="71">
        <v>0</v>
      </c>
    </row>
    <row r="213" spans="2:5" ht="17.25">
      <c r="B213" s="61" t="s">
        <v>124</v>
      </c>
      <c r="C213" s="61"/>
      <c r="D213" s="52">
        <v>0</v>
      </c>
      <c r="E213" s="53">
        <v>0</v>
      </c>
    </row>
    <row r="214" spans="2:5" ht="18" thickBot="1">
      <c r="B214" s="65" t="s">
        <v>115</v>
      </c>
      <c r="C214" s="65"/>
      <c r="D214" s="55">
        <v>0</v>
      </c>
      <c r="E214" s="56">
        <v>0</v>
      </c>
    </row>
    <row r="215" spans="2:5" ht="17.25">
      <c r="B215" s="61" t="s">
        <v>80</v>
      </c>
      <c r="C215" s="61"/>
      <c r="D215" s="52">
        <v>0</v>
      </c>
      <c r="E215" s="53">
        <v>0</v>
      </c>
    </row>
    <row r="216" spans="2:5" ht="17.25">
      <c r="B216" s="61"/>
      <c r="C216" s="61"/>
      <c r="D216" s="288"/>
      <c r="E216" s="298"/>
    </row>
    <row r="217" spans="2:5" ht="17.25">
      <c r="B217" s="74" t="s">
        <v>625</v>
      </c>
      <c r="C217" s="74"/>
      <c r="D217" s="284"/>
      <c r="E217" s="295"/>
    </row>
    <row r="218" spans="2:5" ht="17.25">
      <c r="B218" s="75" t="s">
        <v>626</v>
      </c>
      <c r="C218" s="76"/>
      <c r="D218" s="287" t="s">
        <v>109</v>
      </c>
      <c r="E218" s="71">
        <v>0</v>
      </c>
    </row>
    <row r="219" spans="2:5" ht="17.25">
      <c r="B219" s="61" t="s">
        <v>124</v>
      </c>
      <c r="C219" s="61"/>
      <c r="D219" s="52">
        <v>0</v>
      </c>
      <c r="E219" s="53">
        <v>0</v>
      </c>
    </row>
    <row r="220" spans="2:5" ht="18" thickBot="1">
      <c r="B220" s="65" t="s">
        <v>115</v>
      </c>
      <c r="C220" s="65"/>
      <c r="D220" s="55">
        <v>0</v>
      </c>
      <c r="E220" s="56">
        <v>0</v>
      </c>
    </row>
    <row r="221" spans="2:5" ht="17.25">
      <c r="B221" s="61" t="s">
        <v>80</v>
      </c>
      <c r="C221" s="61"/>
      <c r="D221" s="52">
        <v>0</v>
      </c>
      <c r="E221" s="53">
        <v>0</v>
      </c>
    </row>
    <row r="222" spans="2:5" ht="17.25">
      <c r="B222" s="61"/>
      <c r="C222" s="61"/>
      <c r="D222" s="288"/>
      <c r="E222" s="47"/>
    </row>
    <row r="223" spans="2:5" ht="17.25">
      <c r="B223" s="74" t="s">
        <v>625</v>
      </c>
      <c r="C223" s="74"/>
      <c r="D223" s="284"/>
      <c r="E223" s="295"/>
    </row>
    <row r="224" spans="2:5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47"/>
      <c r="C228" s="53"/>
      <c r="D228" s="52"/>
      <c r="E228" s="53"/>
    </row>
    <row r="229" spans="2:5" ht="17.25">
      <c r="B229" s="62" t="s">
        <v>203</v>
      </c>
      <c r="C229" s="63"/>
      <c r="D229" s="94"/>
      <c r="E229" s="71">
        <v>1147876889</v>
      </c>
    </row>
    <row r="230" spans="2:5" ht="17.25">
      <c r="B230" s="61" t="s">
        <v>124</v>
      </c>
      <c r="C230" s="61"/>
      <c r="D230" s="288"/>
      <c r="E230" s="53">
        <v>9127635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9127635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775</v>
      </c>
      <c r="C238" s="53">
        <v>464719682</v>
      </c>
      <c r="D238" s="52">
        <v>3</v>
      </c>
      <c r="E238" s="53">
        <v>1394159</v>
      </c>
    </row>
    <row r="239" spans="2:5" ht="17.25">
      <c r="B239" s="47" t="s">
        <v>776</v>
      </c>
      <c r="C239" s="53">
        <v>464719682</v>
      </c>
      <c r="D239" s="52">
        <v>0</v>
      </c>
      <c r="E239" s="53">
        <v>0</v>
      </c>
    </row>
    <row r="240" spans="2:5" ht="17.25">
      <c r="B240" s="47" t="s">
        <v>777</v>
      </c>
      <c r="C240" s="53">
        <v>506286332</v>
      </c>
      <c r="D240" s="52">
        <v>3</v>
      </c>
      <c r="E240" s="53">
        <v>1518859</v>
      </c>
    </row>
    <row r="241" spans="2:6" ht="17.25">
      <c r="B241" s="47" t="s">
        <v>778</v>
      </c>
      <c r="C241" s="53">
        <v>506286332</v>
      </c>
      <c r="D241" s="52">
        <v>2.92</v>
      </c>
      <c r="E241" s="53">
        <v>1478356</v>
      </c>
    </row>
    <row r="242" spans="2:6" ht="17.25">
      <c r="B242" s="47" t="s">
        <v>630</v>
      </c>
      <c r="C242" s="53">
        <v>106303092</v>
      </c>
      <c r="D242" s="52">
        <v>3</v>
      </c>
      <c r="E242" s="53">
        <v>318909</v>
      </c>
    </row>
    <row r="243" spans="2:6" ht="17.25">
      <c r="B243" s="47" t="s">
        <v>631</v>
      </c>
      <c r="C243" s="53">
        <v>97640424</v>
      </c>
      <c r="D243" s="52">
        <v>3</v>
      </c>
      <c r="E243" s="53">
        <v>292921</v>
      </c>
    </row>
    <row r="244" spans="2:6" ht="17.25">
      <c r="B244" s="47" t="s">
        <v>632</v>
      </c>
      <c r="C244" s="53">
        <v>36670649</v>
      </c>
      <c r="D244" s="52">
        <v>3</v>
      </c>
      <c r="E244" s="53">
        <v>110012</v>
      </c>
    </row>
    <row r="245" spans="2:6" ht="17.25">
      <c r="B245" s="47" t="s">
        <v>633</v>
      </c>
      <c r="C245" s="53">
        <v>291144587</v>
      </c>
      <c r="D245" s="52">
        <v>3</v>
      </c>
      <c r="E245" s="53">
        <v>873434</v>
      </c>
    </row>
    <row r="246" spans="2:6" ht="17.25">
      <c r="B246" s="47" t="s">
        <v>634</v>
      </c>
      <c r="C246" s="53">
        <v>3643696</v>
      </c>
      <c r="D246" s="52">
        <v>3</v>
      </c>
      <c r="E246" s="53">
        <v>10931</v>
      </c>
    </row>
    <row r="247" spans="2:6" ht="17.25">
      <c r="B247" s="47" t="s">
        <v>779</v>
      </c>
      <c r="C247" s="53">
        <v>74871468</v>
      </c>
      <c r="D247" s="52">
        <v>3</v>
      </c>
      <c r="E247" s="53">
        <v>224614</v>
      </c>
    </row>
    <row r="248" spans="2:6" ht="17.25">
      <c r="B248" s="47" t="s">
        <v>780</v>
      </c>
      <c r="C248" s="53">
        <v>90635377</v>
      </c>
      <c r="D248" s="52">
        <v>8</v>
      </c>
      <c r="E248" s="53">
        <v>725083</v>
      </c>
    </row>
    <row r="249" spans="2:6" ht="17.25">
      <c r="B249" s="47" t="s">
        <v>635</v>
      </c>
      <c r="C249" s="53">
        <v>798309</v>
      </c>
      <c r="D249" s="52">
        <v>0</v>
      </c>
      <c r="E249" s="53">
        <v>0</v>
      </c>
    </row>
    <row r="250" spans="2:6" ht="17.25">
      <c r="B250" s="47" t="s">
        <v>781</v>
      </c>
      <c r="C250" s="53">
        <v>1415344</v>
      </c>
      <c r="D250" s="52">
        <v>0</v>
      </c>
      <c r="E250" s="53">
        <v>0</v>
      </c>
    </row>
    <row r="251" spans="2:6" ht="17.25">
      <c r="B251" s="47" t="s">
        <v>636</v>
      </c>
      <c r="C251" s="53">
        <v>579741</v>
      </c>
      <c r="D251" s="52">
        <v>8</v>
      </c>
      <c r="E251" s="53">
        <v>4638</v>
      </c>
    </row>
    <row r="252" spans="2:6" ht="17.25">
      <c r="B252" s="47" t="s">
        <v>782</v>
      </c>
      <c r="C252" s="53">
        <v>2710697112</v>
      </c>
      <c r="D252" s="52">
        <v>0.5</v>
      </c>
      <c r="E252" s="53">
        <v>1355349</v>
      </c>
    </row>
    <row r="253" spans="2:6" ht="17.25">
      <c r="B253" s="47" t="s">
        <v>637</v>
      </c>
      <c r="C253" s="53">
        <v>2710697112</v>
      </c>
      <c r="D253" s="52">
        <v>0</v>
      </c>
      <c r="E253" s="53">
        <v>0</v>
      </c>
      <c r="F253" s="53"/>
    </row>
    <row r="254" spans="2:6" ht="17.25">
      <c r="B254" s="47" t="s">
        <v>638</v>
      </c>
      <c r="C254" s="53">
        <v>2710697112</v>
      </c>
      <c r="D254" s="52">
        <v>0.5</v>
      </c>
      <c r="E254" s="53">
        <v>1355349</v>
      </c>
    </row>
    <row r="255" spans="2:6" ht="17.25">
      <c r="B255" s="47" t="s">
        <v>783</v>
      </c>
      <c r="C255" s="53">
        <v>531758752</v>
      </c>
      <c r="D255" s="52">
        <v>3</v>
      </c>
      <c r="E255" s="53">
        <v>1595276</v>
      </c>
    </row>
    <row r="256" spans="2:6" ht="17.25">
      <c r="B256" s="47" t="s">
        <v>639</v>
      </c>
      <c r="C256" s="53">
        <v>24492379</v>
      </c>
      <c r="D256" s="52">
        <v>20</v>
      </c>
      <c r="E256" s="53">
        <v>489848</v>
      </c>
    </row>
    <row r="257" spans="2:5" ht="17.25">
      <c r="B257" s="47" t="s">
        <v>847</v>
      </c>
      <c r="C257" s="53">
        <v>1520271</v>
      </c>
      <c r="D257" s="52">
        <v>0</v>
      </c>
      <c r="E257" s="53">
        <v>0</v>
      </c>
    </row>
    <row r="258" spans="2:5" ht="17.25">
      <c r="B258" s="47">
        <v>0</v>
      </c>
      <c r="C258" s="53">
        <v>0</v>
      </c>
      <c r="D258" s="52">
        <v>0</v>
      </c>
      <c r="E258" s="53">
        <v>0</v>
      </c>
    </row>
    <row r="259" spans="2:5" ht="17.25">
      <c r="B259" s="47">
        <v>0</v>
      </c>
      <c r="C259" s="53">
        <v>0</v>
      </c>
      <c r="D259" s="52">
        <v>0</v>
      </c>
      <c r="E259" s="53">
        <v>0</v>
      </c>
    </row>
    <row r="260" spans="2:5" ht="17.25">
      <c r="B260" s="47">
        <v>0</v>
      </c>
      <c r="C260" s="53">
        <v>0</v>
      </c>
      <c r="D260" s="52">
        <v>0</v>
      </c>
      <c r="E260" s="53">
        <v>0</v>
      </c>
    </row>
    <row r="261" spans="2:5" ht="17.25">
      <c r="B261" s="47">
        <v>0</v>
      </c>
      <c r="C261" s="53">
        <v>0</v>
      </c>
      <c r="D261" s="52">
        <v>0</v>
      </c>
      <c r="E261" s="53">
        <v>0</v>
      </c>
    </row>
    <row r="262" spans="2:5" ht="17.25">
      <c r="B262" s="47">
        <v>0</v>
      </c>
      <c r="C262" s="53">
        <v>0</v>
      </c>
      <c r="D262" s="52">
        <v>0</v>
      </c>
      <c r="E262" s="53">
        <v>0</v>
      </c>
    </row>
    <row r="263" spans="2:5" ht="17.25">
      <c r="B263" s="47">
        <v>0</v>
      </c>
      <c r="C263" s="53">
        <v>0</v>
      </c>
      <c r="D263" s="52">
        <v>0</v>
      </c>
      <c r="E263" s="53">
        <v>0</v>
      </c>
    </row>
    <row r="264" spans="2:5" ht="17.25">
      <c r="B264" s="47">
        <v>0</v>
      </c>
      <c r="C264" s="53">
        <v>0</v>
      </c>
      <c r="D264" s="52">
        <v>0</v>
      </c>
      <c r="E264" s="53">
        <v>0</v>
      </c>
    </row>
    <row r="265" spans="2:5" ht="17.25">
      <c r="B265" s="47">
        <v>0</v>
      </c>
      <c r="C265" s="53">
        <v>0</v>
      </c>
      <c r="D265" s="52">
        <v>0</v>
      </c>
      <c r="E265" s="53">
        <v>0</v>
      </c>
    </row>
    <row r="266" spans="2:5" ht="17.25">
      <c r="B266" s="47">
        <v>0</v>
      </c>
      <c r="C266" s="53">
        <v>0</v>
      </c>
      <c r="D266" s="52">
        <v>0</v>
      </c>
      <c r="E266" s="53">
        <v>0</v>
      </c>
    </row>
    <row r="267" spans="2:5" ht="17.25">
      <c r="B267" s="47">
        <v>0</v>
      </c>
      <c r="C267" s="53">
        <v>0</v>
      </c>
      <c r="D267" s="52">
        <v>0</v>
      </c>
      <c r="E267" s="53">
        <v>0</v>
      </c>
    </row>
    <row r="268" spans="2:5" ht="17.25">
      <c r="B268" s="47">
        <v>0</v>
      </c>
      <c r="C268" s="53">
        <v>0</v>
      </c>
      <c r="D268" s="52">
        <v>0</v>
      </c>
      <c r="E268" s="53">
        <v>0</v>
      </c>
    </row>
    <row r="269" spans="2:5" ht="18" thickBot="1">
      <c r="B269" s="66">
        <v>0</v>
      </c>
      <c r="C269" s="56">
        <v>0</v>
      </c>
      <c r="D269" s="55">
        <v>0</v>
      </c>
      <c r="E269" s="56">
        <v>0</v>
      </c>
    </row>
    <row r="270" spans="2:5" ht="18" thickBot="1">
      <c r="B270" s="57" t="s">
        <v>79</v>
      </c>
      <c r="C270" s="58"/>
      <c r="D270" s="289"/>
      <c r="E270" s="60">
        <v>11747738</v>
      </c>
    </row>
    <row r="271" spans="2:5" ht="17.25">
      <c r="B271" s="61"/>
      <c r="C271" s="61"/>
      <c r="D271" s="288"/>
      <c r="E271" s="53"/>
    </row>
    <row r="272" spans="2:5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32528365</v>
      </c>
    </row>
    <row r="276" spans="2:5" ht="17.25">
      <c r="B276" s="61" t="s">
        <v>130</v>
      </c>
      <c r="C276" s="61"/>
      <c r="D276" s="288"/>
      <c r="E276" s="53">
        <v>32528365</v>
      </c>
    </row>
    <row r="277" spans="2:5" ht="17.25">
      <c r="B277" s="61" t="s">
        <v>78</v>
      </c>
      <c r="C277" s="61"/>
      <c r="D277" s="288"/>
      <c r="E277" s="53">
        <v>16264183</v>
      </c>
    </row>
    <row r="278" spans="2:5" ht="17.25">
      <c r="B278" s="61" t="s">
        <v>131</v>
      </c>
      <c r="C278" s="61"/>
      <c r="D278" s="288"/>
      <c r="E278" s="53">
        <v>70478125</v>
      </c>
    </row>
    <row r="279" spans="2:5" ht="17.25">
      <c r="B279" s="61" t="s">
        <v>132</v>
      </c>
      <c r="C279" s="61"/>
      <c r="D279" s="288"/>
      <c r="E279" s="53">
        <v>15017261</v>
      </c>
    </row>
    <row r="280" spans="2:5" ht="17.25">
      <c r="B280" s="61" t="s">
        <v>133</v>
      </c>
      <c r="C280" s="61"/>
      <c r="D280" s="288"/>
      <c r="E280" s="53">
        <v>9127635</v>
      </c>
    </row>
    <row r="281" spans="2:5" ht="18" thickBot="1">
      <c r="B281" s="65" t="s">
        <v>134</v>
      </c>
      <c r="C281" s="65"/>
      <c r="D281" s="291"/>
      <c r="E281" s="56">
        <v>11747738</v>
      </c>
    </row>
    <row r="282" spans="2:5" ht="18" thickBot="1">
      <c r="B282" s="57" t="s">
        <v>135</v>
      </c>
      <c r="C282" s="58"/>
      <c r="D282" s="289"/>
      <c r="E282" s="60">
        <v>187691672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36">
    <tabColor theme="4" tint="0.39997558519241921"/>
  </sheetPr>
  <dimension ref="B1:F282"/>
  <sheetViews>
    <sheetView workbookViewId="0">
      <selection sqref="A1:E1048576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742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904718671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10856624</v>
      </c>
    </row>
    <row r="9" spans="2:5" ht="18" thickBot="1">
      <c r="B9" s="57" t="s">
        <v>89</v>
      </c>
      <c r="C9" s="58"/>
      <c r="D9" s="59">
        <v>12</v>
      </c>
      <c r="E9" s="60">
        <v>10856624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9.9369999999999994</v>
      </c>
      <c r="E13" s="53">
        <v>8990189</v>
      </c>
    </row>
    <row r="14" spans="2:5" ht="17.25">
      <c r="B14" s="61" t="s">
        <v>92</v>
      </c>
      <c r="C14" s="61"/>
      <c r="D14" s="52">
        <v>1.5660000000000001</v>
      </c>
      <c r="E14" s="53">
        <v>1416789</v>
      </c>
    </row>
    <row r="15" spans="2:5" ht="17.25">
      <c r="B15" s="61" t="s">
        <v>93</v>
      </c>
      <c r="C15" s="61"/>
      <c r="D15" s="52">
        <v>0.497</v>
      </c>
      <c r="E15" s="53">
        <v>449645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0</v>
      </c>
      <c r="E25" s="53">
        <v>0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10856623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10856623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848</v>
      </c>
      <c r="C36" s="69"/>
      <c r="D36" s="287" t="s">
        <v>109</v>
      </c>
      <c r="E36" s="71">
        <v>379601011</v>
      </c>
    </row>
    <row r="37" spans="2:6" ht="17.25">
      <c r="B37" s="61" t="s">
        <v>110</v>
      </c>
      <c r="C37" s="61"/>
      <c r="D37" s="52">
        <v>25</v>
      </c>
      <c r="E37" s="53">
        <v>9490025</v>
      </c>
    </row>
    <row r="38" spans="2:6" ht="17.25">
      <c r="B38" s="61" t="s">
        <v>111</v>
      </c>
      <c r="C38" s="61"/>
      <c r="D38" s="52">
        <v>0.5</v>
      </c>
      <c r="E38" s="53">
        <v>189801</v>
      </c>
    </row>
    <row r="39" spans="2:6" ht="17.25">
      <c r="B39" s="61" t="s">
        <v>111</v>
      </c>
      <c r="C39" s="61"/>
      <c r="D39" s="52">
        <v>0.2</v>
      </c>
      <c r="E39" s="53">
        <v>75920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379601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26.7</v>
      </c>
      <c r="E45" s="53">
        <v>10135347</v>
      </c>
    </row>
    <row r="46" spans="2:6" ht="17.25">
      <c r="B46" s="61"/>
      <c r="C46" s="61"/>
      <c r="D46" s="284"/>
      <c r="E46" s="295"/>
    </row>
    <row r="47" spans="2:6" ht="17.25">
      <c r="B47" s="69" t="s">
        <v>849</v>
      </c>
      <c r="C47" s="69"/>
      <c r="D47" s="287" t="s">
        <v>109</v>
      </c>
      <c r="E47" s="71">
        <v>487412174</v>
      </c>
    </row>
    <row r="48" spans="2:6" ht="17.25">
      <c r="B48" s="61" t="s">
        <v>110</v>
      </c>
      <c r="C48" s="61"/>
      <c r="D48" s="52">
        <v>25</v>
      </c>
      <c r="E48" s="53">
        <v>12185304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0</v>
      </c>
      <c r="E54" s="53">
        <v>0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25</v>
      </c>
      <c r="E56" s="53">
        <v>12185304</v>
      </c>
    </row>
    <row r="57" spans="2:5" ht="17.25">
      <c r="B57" s="61"/>
      <c r="C57" s="61"/>
      <c r="D57" s="288"/>
      <c r="E57" s="298"/>
    </row>
    <row r="58" spans="2:5" ht="17.25">
      <c r="B58" s="69" t="s">
        <v>850</v>
      </c>
      <c r="C58" s="69"/>
      <c r="D58" s="287" t="s">
        <v>109</v>
      </c>
      <c r="E58" s="71">
        <v>37705486</v>
      </c>
    </row>
    <row r="59" spans="2:5" ht="17.25">
      <c r="B59" s="61" t="s">
        <v>110</v>
      </c>
      <c r="C59" s="61"/>
      <c r="D59" s="52">
        <v>25</v>
      </c>
      <c r="E59" s="53">
        <v>942637</v>
      </c>
    </row>
    <row r="60" spans="2:5" ht="17.25">
      <c r="B60" s="61" t="s">
        <v>111</v>
      </c>
      <c r="C60" s="61"/>
      <c r="D60" s="52">
        <v>0.5</v>
      </c>
      <c r="E60" s="53">
        <v>18853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1</v>
      </c>
      <c r="E65" s="53">
        <v>37705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26.5</v>
      </c>
      <c r="E67" s="53">
        <v>999195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904718671</v>
      </c>
    </row>
    <row r="136" spans="2:5" ht="17.25">
      <c r="B136" s="61" t="s">
        <v>110</v>
      </c>
      <c r="C136" s="61"/>
      <c r="D136" s="52">
        <v>75</v>
      </c>
      <c r="E136" s="53">
        <v>22617966</v>
      </c>
    </row>
    <row r="137" spans="2:5" ht="17.25">
      <c r="B137" s="61" t="s">
        <v>111</v>
      </c>
      <c r="C137" s="61"/>
      <c r="D137" s="52">
        <v>1</v>
      </c>
      <c r="E137" s="53">
        <v>208654</v>
      </c>
    </row>
    <row r="138" spans="2:5" ht="17.25">
      <c r="B138" s="61" t="s">
        <v>111</v>
      </c>
      <c r="C138" s="61"/>
      <c r="D138" s="52">
        <v>0.2</v>
      </c>
      <c r="E138" s="53">
        <v>75920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2</v>
      </c>
      <c r="E142" s="53">
        <v>417306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23319846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5428312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851</v>
      </c>
      <c r="C163" s="74"/>
      <c r="D163" s="284"/>
      <c r="E163" s="295"/>
    </row>
    <row r="164" spans="2:5" ht="17.25">
      <c r="B164" s="75">
        <v>910</v>
      </c>
      <c r="C164" s="76"/>
      <c r="D164" s="287" t="s">
        <v>109</v>
      </c>
      <c r="E164" s="71">
        <v>3573564</v>
      </c>
    </row>
    <row r="165" spans="2:5" ht="17.25">
      <c r="B165" s="61" t="s">
        <v>124</v>
      </c>
      <c r="C165" s="61"/>
      <c r="D165" s="52">
        <v>8</v>
      </c>
      <c r="E165" s="53">
        <v>28589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28589</v>
      </c>
    </row>
    <row r="168" spans="2:5" ht="17.25">
      <c r="B168" s="61"/>
      <c r="C168" s="61"/>
      <c r="D168" s="284"/>
      <c r="E168" s="295"/>
    </row>
    <row r="169" spans="2:5" ht="17.25">
      <c r="B169" s="74" t="s">
        <v>640</v>
      </c>
      <c r="C169" s="74"/>
      <c r="D169" s="284"/>
      <c r="E169" s="295"/>
    </row>
    <row r="170" spans="2:5" ht="17.25">
      <c r="B170" s="75">
        <v>494554</v>
      </c>
      <c r="C170" s="76"/>
      <c r="D170" s="287" t="s">
        <v>109</v>
      </c>
      <c r="E170" s="71">
        <v>494554</v>
      </c>
    </row>
    <row r="171" spans="2:5" ht="17.25">
      <c r="B171" s="61" t="s">
        <v>124</v>
      </c>
      <c r="C171" s="61"/>
      <c r="D171" s="52">
        <v>6.99</v>
      </c>
      <c r="E171" s="53">
        <v>3457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6.99</v>
      </c>
      <c r="E173" s="53">
        <v>3457</v>
      </c>
    </row>
    <row r="174" spans="2:5" ht="17.25">
      <c r="B174" s="61"/>
      <c r="C174" s="61"/>
      <c r="D174" s="284"/>
      <c r="E174" s="295"/>
    </row>
    <row r="175" spans="2:5" ht="17.25">
      <c r="B175" s="74" t="s">
        <v>641</v>
      </c>
      <c r="C175" s="74"/>
      <c r="D175" s="284"/>
      <c r="E175" s="295"/>
    </row>
    <row r="176" spans="2:5" ht="17.25">
      <c r="B176" s="75">
        <v>150</v>
      </c>
      <c r="C176" s="76"/>
      <c r="D176" s="287" t="s">
        <v>109</v>
      </c>
      <c r="E176" s="71">
        <v>3993421</v>
      </c>
    </row>
    <row r="177" spans="2:5" ht="17.25">
      <c r="B177" s="61" t="s">
        <v>124</v>
      </c>
      <c r="C177" s="61"/>
      <c r="D177" s="52">
        <v>6.99</v>
      </c>
      <c r="E177" s="53">
        <v>27914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6.99</v>
      </c>
      <c r="E179" s="53">
        <v>27914</v>
      </c>
    </row>
    <row r="180" spans="2:5" ht="17.25">
      <c r="B180" s="61"/>
      <c r="C180" s="61"/>
      <c r="D180" s="284"/>
      <c r="E180" s="295"/>
    </row>
    <row r="181" spans="2:5" ht="17.25">
      <c r="B181" s="74" t="s">
        <v>642</v>
      </c>
      <c r="C181" s="74"/>
      <c r="D181" s="284"/>
      <c r="E181" s="295"/>
    </row>
    <row r="182" spans="2:5" ht="17.25">
      <c r="B182" s="75">
        <v>151</v>
      </c>
      <c r="C182" s="76"/>
      <c r="D182" s="287" t="s">
        <v>109</v>
      </c>
      <c r="E182" s="71">
        <v>21077186</v>
      </c>
    </row>
    <row r="183" spans="2:5" ht="17.25">
      <c r="B183" s="61" t="s">
        <v>124</v>
      </c>
      <c r="C183" s="61"/>
      <c r="D183" s="52">
        <v>6.99</v>
      </c>
      <c r="E183" s="53">
        <v>147330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6.99</v>
      </c>
      <c r="E185" s="53">
        <v>147330</v>
      </c>
    </row>
    <row r="186" spans="2:5" ht="17.25">
      <c r="B186" s="61"/>
      <c r="C186" s="61"/>
      <c r="D186" s="284"/>
      <c r="E186" s="295"/>
    </row>
    <row r="187" spans="2:5" ht="17.25">
      <c r="B187" s="74" t="s">
        <v>643</v>
      </c>
      <c r="C187" s="74"/>
      <c r="D187" s="284"/>
      <c r="E187" s="295"/>
    </row>
    <row r="188" spans="2:5" ht="17.25">
      <c r="B188" s="75">
        <v>251</v>
      </c>
      <c r="C188" s="76"/>
      <c r="D188" s="287" t="s">
        <v>109</v>
      </c>
      <c r="E188" s="71">
        <v>4041192</v>
      </c>
    </row>
    <row r="189" spans="2:5" ht="17.25">
      <c r="B189" s="61" t="s">
        <v>124</v>
      </c>
      <c r="C189" s="61"/>
      <c r="D189" s="52">
        <v>5</v>
      </c>
      <c r="E189" s="53">
        <v>20206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5</v>
      </c>
      <c r="E191" s="53">
        <v>20206</v>
      </c>
    </row>
    <row r="192" spans="2:5" ht="17.25">
      <c r="B192" s="61"/>
      <c r="C192" s="61"/>
      <c r="D192" s="284"/>
      <c r="E192" s="295"/>
    </row>
    <row r="193" spans="2:5" ht="17.25">
      <c r="B193" s="74" t="s">
        <v>644</v>
      </c>
      <c r="C193" s="74"/>
      <c r="D193" s="284"/>
      <c r="E193" s="295"/>
    </row>
    <row r="194" spans="2:5" ht="17.25">
      <c r="B194" s="75" t="s">
        <v>852</v>
      </c>
      <c r="C194" s="76"/>
      <c r="D194" s="287" t="s">
        <v>109</v>
      </c>
      <c r="E194" s="71">
        <v>42272447</v>
      </c>
    </row>
    <row r="195" spans="2:5" ht="17.25">
      <c r="B195" s="61" t="s">
        <v>124</v>
      </c>
      <c r="C195" s="61"/>
      <c r="D195" s="52">
        <v>8</v>
      </c>
      <c r="E195" s="53">
        <v>338180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8</v>
      </c>
      <c r="E197" s="53">
        <v>338180</v>
      </c>
    </row>
    <row r="198" spans="2:5" ht="17.25">
      <c r="B198" s="61"/>
      <c r="C198" s="61"/>
      <c r="D198" s="288"/>
      <c r="E198" s="298"/>
    </row>
    <row r="199" spans="2:5" ht="17.25">
      <c r="B199" s="74" t="s">
        <v>645</v>
      </c>
      <c r="C199" s="74"/>
      <c r="D199" s="284"/>
      <c r="E199" s="295"/>
    </row>
    <row r="200" spans="2:5" ht="17.25">
      <c r="B200" s="75">
        <v>252</v>
      </c>
      <c r="C200" s="76"/>
      <c r="D200" s="287" t="s">
        <v>109</v>
      </c>
      <c r="E200" s="71">
        <v>8797335</v>
      </c>
    </row>
    <row r="201" spans="2:5" ht="17.25">
      <c r="B201" s="61" t="s">
        <v>124</v>
      </c>
      <c r="C201" s="61"/>
      <c r="D201" s="52">
        <v>8</v>
      </c>
      <c r="E201" s="53">
        <v>70379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8</v>
      </c>
      <c r="E203" s="53">
        <v>70379</v>
      </c>
    </row>
    <row r="204" spans="2:5" ht="17.25">
      <c r="B204" s="61"/>
      <c r="C204" s="61"/>
      <c r="D204" s="288"/>
      <c r="E204" s="298"/>
    </row>
    <row r="205" spans="2:5" ht="17.25">
      <c r="B205" s="74" t="s">
        <v>784</v>
      </c>
      <c r="C205" s="74"/>
      <c r="D205" s="284"/>
      <c r="E205" s="295"/>
    </row>
    <row r="206" spans="2:5" ht="17.25">
      <c r="B206" s="75" t="s">
        <v>853</v>
      </c>
      <c r="C206" s="76"/>
      <c r="D206" s="287" t="s">
        <v>109</v>
      </c>
      <c r="E206" s="71">
        <v>53736734</v>
      </c>
    </row>
    <row r="207" spans="2:5" ht="17.25">
      <c r="B207" s="61" t="s">
        <v>124</v>
      </c>
      <c r="C207" s="61"/>
      <c r="D207" s="52">
        <v>8</v>
      </c>
      <c r="E207" s="53">
        <v>429894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8</v>
      </c>
      <c r="E209" s="53">
        <v>429894</v>
      </c>
    </row>
    <row r="210" spans="2:6" ht="17.25">
      <c r="B210" s="43"/>
      <c r="C210" s="43"/>
      <c r="D210" s="284"/>
      <c r="E210" s="295"/>
    </row>
    <row r="211" spans="2:6" ht="17.25">
      <c r="B211" s="74" t="s">
        <v>646</v>
      </c>
      <c r="C211" s="74"/>
      <c r="D211" s="284"/>
      <c r="E211" s="295"/>
    </row>
    <row r="212" spans="2:6" ht="17.25">
      <c r="B212" s="75" t="s">
        <v>854</v>
      </c>
      <c r="C212" s="76"/>
      <c r="D212" s="287" t="s">
        <v>109</v>
      </c>
      <c r="E212" s="71">
        <v>38589009</v>
      </c>
    </row>
    <row r="213" spans="2:6" ht="17.25">
      <c r="B213" s="61" t="s">
        <v>124</v>
      </c>
      <c r="C213" s="61"/>
      <c r="D213" s="52">
        <v>5</v>
      </c>
      <c r="E213" s="53">
        <v>192945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5</v>
      </c>
      <c r="E215" s="53">
        <v>192945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288"/>
      <c r="E228" s="47"/>
    </row>
    <row r="229" spans="2:5" ht="17.25">
      <c r="B229" s="75" t="s">
        <v>203</v>
      </c>
      <c r="C229" s="76"/>
      <c r="D229" s="287"/>
      <c r="E229" s="71">
        <v>176575442</v>
      </c>
    </row>
    <row r="230" spans="2:5" ht="17.25">
      <c r="B230" s="61" t="s">
        <v>124</v>
      </c>
      <c r="C230" s="61"/>
      <c r="D230" s="52"/>
      <c r="E230" s="53">
        <v>1258894</v>
      </c>
    </row>
    <row r="231" spans="2:5" ht="18" thickBot="1">
      <c r="B231" s="65" t="s">
        <v>115</v>
      </c>
      <c r="C231" s="65"/>
      <c r="D231" s="55"/>
      <c r="E231" s="56">
        <v>0</v>
      </c>
    </row>
    <row r="232" spans="2:5" ht="17.25">
      <c r="B232" s="61" t="s">
        <v>203</v>
      </c>
      <c r="C232" s="61"/>
      <c r="D232" s="52"/>
      <c r="E232" s="53">
        <v>1258894</v>
      </c>
    </row>
    <row r="233" spans="2:5" ht="17.25">
      <c r="B233" s="61"/>
      <c r="C233" s="61"/>
      <c r="D233" s="52"/>
      <c r="E233" s="53"/>
    </row>
    <row r="234" spans="2:5" ht="18" thickBot="1">
      <c r="B234" s="65"/>
      <c r="C234" s="65"/>
      <c r="D234" s="55"/>
      <c r="E234" s="56"/>
    </row>
    <row r="235" spans="2:5" ht="17.25">
      <c r="B235" s="61"/>
      <c r="C235" s="61"/>
      <c r="D235" s="52"/>
      <c r="E235" s="53"/>
    </row>
    <row r="236" spans="2:5" ht="18" thickBot="1">
      <c r="B236" s="65" t="s">
        <v>125</v>
      </c>
      <c r="C236" s="65"/>
      <c r="D236" s="55"/>
      <c r="E236" s="56"/>
    </row>
    <row r="237" spans="2:5" ht="17.25">
      <c r="B237" s="47" t="s">
        <v>126</v>
      </c>
      <c r="C237" s="53" t="s">
        <v>127</v>
      </c>
      <c r="D237" s="52" t="s">
        <v>81</v>
      </c>
      <c r="E237" s="53" t="s">
        <v>82</v>
      </c>
    </row>
    <row r="238" spans="2:5" ht="17.25">
      <c r="B238" s="47" t="s">
        <v>855</v>
      </c>
      <c r="C238" s="53">
        <v>154407947</v>
      </c>
      <c r="D238" s="52">
        <v>3</v>
      </c>
      <c r="E238" s="53">
        <v>463224</v>
      </c>
    </row>
    <row r="239" spans="2:5" ht="17.25">
      <c r="B239" s="47" t="s">
        <v>856</v>
      </c>
      <c r="C239" s="53">
        <v>13955765</v>
      </c>
      <c r="D239" s="52">
        <v>3</v>
      </c>
      <c r="E239" s="53">
        <v>41867</v>
      </c>
    </row>
    <row r="240" spans="2:5" ht="17.25">
      <c r="B240" s="47" t="s">
        <v>857</v>
      </c>
      <c r="C240" s="53">
        <v>19206439</v>
      </c>
      <c r="D240" s="52">
        <v>3</v>
      </c>
      <c r="E240" s="53">
        <v>57619</v>
      </c>
    </row>
    <row r="241" spans="2:5" ht="17.25">
      <c r="B241" s="47" t="s">
        <v>858</v>
      </c>
      <c r="C241" s="53">
        <v>43166315</v>
      </c>
      <c r="D241" s="52">
        <v>0.78300000000000003</v>
      </c>
      <c r="E241" s="53">
        <v>33799</v>
      </c>
    </row>
    <row r="242" spans="2:5" ht="17.25">
      <c r="B242" s="47" t="s">
        <v>859</v>
      </c>
      <c r="C242" s="53">
        <v>25045059</v>
      </c>
      <c r="D242" s="52">
        <v>1.637</v>
      </c>
      <c r="E242" s="53">
        <v>40999</v>
      </c>
    </row>
    <row r="243" spans="2:5" ht="17.25">
      <c r="B243" s="47" t="s">
        <v>860</v>
      </c>
      <c r="C243" s="53">
        <v>25045059</v>
      </c>
      <c r="D243" s="52">
        <v>3</v>
      </c>
      <c r="E243" s="53">
        <v>75135</v>
      </c>
    </row>
    <row r="244" spans="2:5" ht="17.25">
      <c r="B244" s="47" t="s">
        <v>861</v>
      </c>
      <c r="C244" s="53">
        <v>175154743</v>
      </c>
      <c r="D244" s="52">
        <v>0</v>
      </c>
      <c r="E244" s="53">
        <v>0</v>
      </c>
    </row>
    <row r="245" spans="2:5" ht="17.25">
      <c r="B245" s="47" t="s">
        <v>862</v>
      </c>
      <c r="C245" s="53">
        <v>0</v>
      </c>
      <c r="D245" s="52">
        <v>0</v>
      </c>
      <c r="E245" s="53">
        <v>0</v>
      </c>
    </row>
    <row r="246" spans="2:5" ht="17.25">
      <c r="B246" s="47" t="s">
        <v>863</v>
      </c>
      <c r="C246" s="53">
        <v>20062476</v>
      </c>
      <c r="D246" s="52">
        <v>0.997</v>
      </c>
      <c r="E246" s="53">
        <v>20002</v>
      </c>
    </row>
    <row r="247" spans="2:5" ht="17.25">
      <c r="B247" s="47" t="s">
        <v>864</v>
      </c>
      <c r="C247" s="53">
        <v>20104526</v>
      </c>
      <c r="D247" s="52">
        <v>0.01</v>
      </c>
      <c r="E247" s="53">
        <v>201</v>
      </c>
    </row>
    <row r="248" spans="2:5" ht="17.25">
      <c r="B248" s="47" t="s">
        <v>865</v>
      </c>
      <c r="C248" s="53">
        <v>9883691</v>
      </c>
      <c r="D248" s="52">
        <v>3</v>
      </c>
      <c r="E248" s="53">
        <v>29651</v>
      </c>
    </row>
    <row r="249" spans="2:5" ht="17.25">
      <c r="B249" s="47" t="s">
        <v>866</v>
      </c>
      <c r="C249" s="53">
        <v>403859915</v>
      </c>
      <c r="D249" s="52">
        <v>0.3</v>
      </c>
      <c r="E249" s="53">
        <v>121158</v>
      </c>
    </row>
    <row r="250" spans="2:5" ht="17.25">
      <c r="B250" s="47" t="s">
        <v>867</v>
      </c>
      <c r="C250" s="53">
        <v>106023537</v>
      </c>
      <c r="D250" s="52">
        <v>3</v>
      </c>
      <c r="E250" s="53">
        <v>318071</v>
      </c>
    </row>
    <row r="251" spans="2:5" ht="17.25">
      <c r="B251" s="47" t="s">
        <v>868</v>
      </c>
      <c r="C251" s="53">
        <v>443974787</v>
      </c>
      <c r="D251" s="52">
        <v>3</v>
      </c>
      <c r="E251" s="53">
        <v>1331924</v>
      </c>
    </row>
    <row r="252" spans="2:5" ht="17.25">
      <c r="B252" s="47" t="s">
        <v>869</v>
      </c>
      <c r="C252" s="53">
        <v>14227040</v>
      </c>
      <c r="D252" s="52">
        <v>3</v>
      </c>
      <c r="E252" s="53">
        <v>42681</v>
      </c>
    </row>
    <row r="253" spans="2:5" ht="17.25">
      <c r="B253" s="47" t="s">
        <v>870</v>
      </c>
      <c r="C253" s="53">
        <v>403859915</v>
      </c>
      <c r="D253" s="52">
        <v>1.01</v>
      </c>
      <c r="E253" s="53">
        <v>407899</v>
      </c>
    </row>
    <row r="254" spans="2:5" ht="17.25">
      <c r="B254" s="47" t="s">
        <v>871</v>
      </c>
      <c r="C254" s="53">
        <v>435698825</v>
      </c>
      <c r="D254" s="52">
        <v>3</v>
      </c>
      <c r="E254" s="53">
        <v>1307096</v>
      </c>
    </row>
    <row r="255" spans="2:5" ht="17.25">
      <c r="B255" s="47" t="s">
        <v>872</v>
      </c>
      <c r="C255" s="53">
        <v>435698825</v>
      </c>
      <c r="D255" s="52">
        <v>2.9319999999999999</v>
      </c>
      <c r="E255" s="53">
        <v>1277469</v>
      </c>
    </row>
    <row r="256" spans="2:5" ht="17.25">
      <c r="B256" s="47" t="s">
        <v>873</v>
      </c>
      <c r="C256" s="53">
        <v>82997645</v>
      </c>
      <c r="D256" s="52">
        <v>0</v>
      </c>
      <c r="E256" s="53">
        <v>0</v>
      </c>
    </row>
    <row r="257" spans="2:6" ht="17.25">
      <c r="B257" s="47" t="s">
        <v>874</v>
      </c>
      <c r="C257" s="53">
        <v>75764226</v>
      </c>
      <c r="D257" s="52">
        <v>1.716</v>
      </c>
      <c r="E257" s="53">
        <v>130011</v>
      </c>
      <c r="F257" s="53"/>
    </row>
    <row r="258" spans="2:6" ht="17.25">
      <c r="B258" s="47" t="s">
        <v>875</v>
      </c>
      <c r="C258" s="53" t="s">
        <v>496</v>
      </c>
      <c r="D258" s="52" t="s">
        <v>496</v>
      </c>
      <c r="E258" s="53">
        <v>0</v>
      </c>
    </row>
    <row r="259" spans="2:6" ht="17.25">
      <c r="B259" s="47" t="s">
        <v>876</v>
      </c>
      <c r="C259" s="53">
        <v>904718671</v>
      </c>
      <c r="D259" s="52">
        <v>1</v>
      </c>
      <c r="E259" s="53">
        <v>904719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6603525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10856624</v>
      </c>
    </row>
    <row r="276" spans="2:5" ht="17.25">
      <c r="B276" s="61" t="s">
        <v>130</v>
      </c>
      <c r="C276" s="61"/>
      <c r="D276" s="288"/>
      <c r="E276" s="53">
        <v>10856623</v>
      </c>
    </row>
    <row r="277" spans="2:5" ht="17.25">
      <c r="B277" s="61" t="s">
        <v>78</v>
      </c>
      <c r="C277" s="61"/>
      <c r="D277" s="288"/>
      <c r="E277" s="53">
        <v>5428312</v>
      </c>
    </row>
    <row r="278" spans="2:5" ht="17.25">
      <c r="B278" s="61" t="s">
        <v>131</v>
      </c>
      <c r="C278" s="61"/>
      <c r="D278" s="288"/>
      <c r="E278" s="53">
        <v>23319846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1258894</v>
      </c>
    </row>
    <row r="281" spans="2:5" ht="18" thickBot="1">
      <c r="B281" s="65" t="s">
        <v>134</v>
      </c>
      <c r="C281" s="65"/>
      <c r="D281" s="291"/>
      <c r="E281" s="56">
        <v>6603525</v>
      </c>
    </row>
    <row r="282" spans="2:5" ht="18" thickBot="1">
      <c r="B282" s="57" t="s">
        <v>135</v>
      </c>
      <c r="C282" s="58"/>
      <c r="D282" s="289"/>
      <c r="E282" s="60">
        <v>58323824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7">
    <tabColor theme="4" tint="0.39997558519241921"/>
  </sheetPr>
  <dimension ref="B1:F282"/>
  <sheetViews>
    <sheetView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2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877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1424308252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17091699</v>
      </c>
    </row>
    <row r="9" spans="2:5" ht="18" thickBot="1">
      <c r="B9" s="57" t="s">
        <v>89</v>
      </c>
      <c r="C9" s="58"/>
      <c r="D9" s="59">
        <v>12</v>
      </c>
      <c r="E9" s="60">
        <v>17091699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12</v>
      </c>
      <c r="E25" s="53">
        <v>17091699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17091699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17091699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878</v>
      </c>
      <c r="C36" s="69"/>
      <c r="D36" s="287" t="s">
        <v>109</v>
      </c>
      <c r="E36" s="71">
        <v>1424308252</v>
      </c>
    </row>
    <row r="37" spans="2:6" ht="17.25">
      <c r="B37" s="61" t="s">
        <v>110</v>
      </c>
      <c r="C37" s="61"/>
      <c r="D37" s="52">
        <v>25</v>
      </c>
      <c r="E37" s="53">
        <v>35607706</v>
      </c>
    </row>
    <row r="38" spans="2:6" ht="17.25">
      <c r="B38" s="61" t="s">
        <v>111</v>
      </c>
      <c r="C38" s="61"/>
      <c r="D38" s="52">
        <v>0.5</v>
      </c>
      <c r="E38" s="53">
        <v>712154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1424308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26.5</v>
      </c>
      <c r="E45" s="53">
        <v>37744168</v>
      </c>
    </row>
    <row r="46" spans="2:6" ht="17.25">
      <c r="B46" s="61"/>
      <c r="C46" s="61"/>
      <c r="D46" s="284"/>
      <c r="E46" s="295"/>
    </row>
    <row r="47" spans="2:6" ht="17.25">
      <c r="B47" s="69" t="s">
        <v>622</v>
      </c>
      <c r="C47" s="69"/>
      <c r="D47" s="287" t="s">
        <v>109</v>
      </c>
      <c r="E47" s="71">
        <v>0</v>
      </c>
    </row>
    <row r="48" spans="2:6" ht="17.25">
      <c r="B48" s="61" t="s">
        <v>110</v>
      </c>
      <c r="C48" s="61"/>
      <c r="D48" s="52">
        <v>0</v>
      </c>
      <c r="E48" s="53">
        <v>0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0</v>
      </c>
      <c r="E54" s="53">
        <v>0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0</v>
      </c>
      <c r="E56" s="53">
        <v>0</v>
      </c>
    </row>
    <row r="57" spans="2:5" ht="17.25">
      <c r="B57" s="61"/>
      <c r="C57" s="61"/>
      <c r="D57" s="288"/>
      <c r="E57" s="298"/>
    </row>
    <row r="58" spans="2:5" ht="17.25">
      <c r="B58" s="69" t="s">
        <v>622</v>
      </c>
      <c r="C58" s="69"/>
      <c r="D58" s="287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1424308252</v>
      </c>
    </row>
    <row r="136" spans="2:5" ht="17.25">
      <c r="B136" s="61" t="s">
        <v>110</v>
      </c>
      <c r="C136" s="61"/>
      <c r="D136" s="52">
        <v>25</v>
      </c>
      <c r="E136" s="53">
        <v>35607706</v>
      </c>
    </row>
    <row r="137" spans="2:5" ht="17.25">
      <c r="B137" s="61" t="s">
        <v>111</v>
      </c>
      <c r="C137" s="61"/>
      <c r="D137" s="52">
        <v>0.5</v>
      </c>
      <c r="E137" s="53">
        <v>712154</v>
      </c>
    </row>
    <row r="138" spans="2:5" ht="17.25">
      <c r="B138" s="61" t="s">
        <v>111</v>
      </c>
      <c r="C138" s="61"/>
      <c r="D138" s="52">
        <v>0</v>
      </c>
      <c r="E138" s="53">
        <v>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1</v>
      </c>
      <c r="E142" s="53">
        <v>1424308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37744168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8545850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1424308252</v>
      </c>
    </row>
    <row r="151" spans="2:5" ht="17.25">
      <c r="B151" s="61" t="s">
        <v>119</v>
      </c>
      <c r="C151" s="61"/>
      <c r="D151" s="52">
        <v>4</v>
      </c>
      <c r="E151" s="53">
        <v>5697233</v>
      </c>
    </row>
    <row r="152" spans="2:5" ht="17.25">
      <c r="B152" s="61" t="s">
        <v>120</v>
      </c>
      <c r="C152" s="61"/>
      <c r="D152" s="52">
        <v>1</v>
      </c>
      <c r="E152" s="53">
        <v>1424308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1</v>
      </c>
      <c r="E154" s="53">
        <v>712154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0.89800000000000002</v>
      </c>
      <c r="E157" s="56">
        <v>1279029</v>
      </c>
    </row>
    <row r="158" spans="2:5" ht="18" thickBot="1">
      <c r="B158" s="57" t="s">
        <v>80</v>
      </c>
      <c r="C158" s="58"/>
      <c r="D158" s="59">
        <v>6.3979999999999997</v>
      </c>
      <c r="E158" s="60">
        <v>9112724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879</v>
      </c>
      <c r="C163" s="74"/>
      <c r="D163" s="284"/>
      <c r="E163" s="295"/>
    </row>
    <row r="164" spans="2:5" ht="17.25">
      <c r="B164" s="75">
        <v>150</v>
      </c>
      <c r="C164" s="76"/>
      <c r="D164" s="287" t="s">
        <v>109</v>
      </c>
      <c r="E164" s="71">
        <v>602534562</v>
      </c>
    </row>
    <row r="165" spans="2:5" ht="17.25">
      <c r="B165" s="61" t="s">
        <v>124</v>
      </c>
      <c r="C165" s="61"/>
      <c r="D165" s="52">
        <v>8</v>
      </c>
      <c r="E165" s="53">
        <v>4820276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4820276</v>
      </c>
    </row>
    <row r="168" spans="2:5" ht="17.25">
      <c r="B168" s="61"/>
      <c r="C168" s="61"/>
      <c r="D168" s="284"/>
      <c r="E168" s="295"/>
    </row>
    <row r="169" spans="2:5" ht="17.25">
      <c r="B169" s="74" t="s">
        <v>449</v>
      </c>
      <c r="C169" s="74"/>
      <c r="D169" s="284"/>
      <c r="E169" s="295"/>
    </row>
    <row r="170" spans="2:5" ht="17.25">
      <c r="B170" s="75">
        <v>155</v>
      </c>
      <c r="C170" s="76"/>
      <c r="D170" s="287" t="s">
        <v>109</v>
      </c>
      <c r="E170" s="71">
        <v>23428103</v>
      </c>
    </row>
    <row r="171" spans="2:5" ht="17.25">
      <c r="B171" s="61" t="s">
        <v>124</v>
      </c>
      <c r="C171" s="61"/>
      <c r="D171" s="52">
        <v>8</v>
      </c>
      <c r="E171" s="53">
        <v>187425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187425</v>
      </c>
    </row>
    <row r="174" spans="2:5" ht="17.25">
      <c r="B174" s="61"/>
      <c r="C174" s="61"/>
      <c r="D174" s="284"/>
      <c r="E174" s="295"/>
    </row>
    <row r="175" spans="2:5" ht="17.25">
      <c r="B175" s="74" t="s">
        <v>382</v>
      </c>
      <c r="C175" s="74"/>
      <c r="D175" s="284"/>
      <c r="E175" s="295"/>
    </row>
    <row r="176" spans="2:5" ht="17.25">
      <c r="B176" s="75">
        <v>151</v>
      </c>
      <c r="C176" s="76"/>
      <c r="D176" s="287" t="s">
        <v>109</v>
      </c>
      <c r="E176" s="71">
        <v>716620</v>
      </c>
    </row>
    <row r="177" spans="2:5" ht="17.25">
      <c r="B177" s="61" t="s">
        <v>124</v>
      </c>
      <c r="C177" s="61"/>
      <c r="D177" s="52">
        <v>8</v>
      </c>
      <c r="E177" s="53">
        <v>5733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5733</v>
      </c>
    </row>
    <row r="180" spans="2:5" ht="17.25">
      <c r="B180" s="61"/>
      <c r="C180" s="61"/>
      <c r="D180" s="284"/>
      <c r="E180" s="295"/>
    </row>
    <row r="181" spans="2:5" ht="17.25">
      <c r="B181" s="74" t="s">
        <v>647</v>
      </c>
      <c r="C181" s="74"/>
      <c r="D181" s="284"/>
      <c r="E181" s="295"/>
    </row>
    <row r="182" spans="2:5" ht="17.25">
      <c r="B182" s="75">
        <v>152</v>
      </c>
      <c r="C182" s="76"/>
      <c r="D182" s="287" t="s">
        <v>109</v>
      </c>
      <c r="E182" s="71">
        <v>41817592</v>
      </c>
    </row>
    <row r="183" spans="2:5" ht="17.25">
      <c r="B183" s="61" t="s">
        <v>124</v>
      </c>
      <c r="C183" s="61"/>
      <c r="D183" s="52">
        <v>8</v>
      </c>
      <c r="E183" s="53">
        <v>334541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334541</v>
      </c>
    </row>
    <row r="186" spans="2:5" ht="17.25">
      <c r="B186" s="61"/>
      <c r="C186" s="61"/>
      <c r="D186" s="284"/>
      <c r="E186" s="295"/>
    </row>
    <row r="187" spans="2:5" ht="17.25">
      <c r="B187" s="74" t="s">
        <v>383</v>
      </c>
      <c r="C187" s="74"/>
      <c r="D187" s="284"/>
      <c r="E187" s="295"/>
    </row>
    <row r="188" spans="2:5" ht="17.25">
      <c r="B188" s="75">
        <v>153</v>
      </c>
      <c r="C188" s="76"/>
      <c r="D188" s="287" t="s">
        <v>109</v>
      </c>
      <c r="E188" s="71">
        <v>1065430</v>
      </c>
    </row>
    <row r="189" spans="2:5" ht="17.25">
      <c r="B189" s="61" t="s">
        <v>124</v>
      </c>
      <c r="C189" s="61"/>
      <c r="D189" s="52">
        <v>8</v>
      </c>
      <c r="E189" s="53">
        <v>8523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8</v>
      </c>
      <c r="E191" s="53">
        <v>8523</v>
      </c>
    </row>
    <row r="192" spans="2:5" ht="17.25">
      <c r="B192" s="61"/>
      <c r="C192" s="61"/>
      <c r="D192" s="284"/>
      <c r="E192" s="295"/>
    </row>
    <row r="193" spans="2:5" ht="17.25">
      <c r="B193" s="74" t="s">
        <v>384</v>
      </c>
      <c r="C193" s="74"/>
      <c r="D193" s="284"/>
      <c r="E193" s="295"/>
    </row>
    <row r="194" spans="2:5" ht="17.25">
      <c r="B194" s="75">
        <v>154</v>
      </c>
      <c r="C194" s="76"/>
      <c r="D194" s="287" t="s">
        <v>109</v>
      </c>
      <c r="E194" s="71">
        <v>66040671</v>
      </c>
    </row>
    <row r="195" spans="2:5" ht="17.25">
      <c r="B195" s="61" t="s">
        <v>124</v>
      </c>
      <c r="C195" s="61"/>
      <c r="D195" s="52">
        <v>8</v>
      </c>
      <c r="E195" s="53">
        <v>528325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8</v>
      </c>
      <c r="E197" s="53">
        <v>528325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62" t="s">
        <v>625</v>
      </c>
      <c r="C223" s="63"/>
      <c r="D223" s="94"/>
      <c r="E223" s="71"/>
    </row>
    <row r="224" spans="2:6" ht="17.25">
      <c r="B224" s="61" t="s">
        <v>626</v>
      </c>
      <c r="C224" s="61"/>
      <c r="D224" s="288" t="s">
        <v>109</v>
      </c>
      <c r="E224" s="53">
        <v>0</v>
      </c>
    </row>
    <row r="225" spans="2:5" ht="18" thickBot="1">
      <c r="B225" s="65" t="s">
        <v>124</v>
      </c>
      <c r="C225" s="65"/>
      <c r="D225" s="291">
        <v>0</v>
      </c>
      <c r="E225" s="56">
        <v>0</v>
      </c>
    </row>
    <row r="226" spans="2:5" ht="18" thickBot="1">
      <c r="B226" s="57" t="s">
        <v>115</v>
      </c>
      <c r="C226" s="58"/>
      <c r="D226" s="289">
        <v>0</v>
      </c>
      <c r="E226" s="77">
        <v>0</v>
      </c>
    </row>
    <row r="227" spans="2:5" ht="17.25">
      <c r="B227" s="61" t="s">
        <v>80</v>
      </c>
      <c r="C227" s="61"/>
      <c r="D227" s="288">
        <v>0</v>
      </c>
      <c r="E227" s="47">
        <v>0</v>
      </c>
    </row>
    <row r="228" spans="2:5" ht="17.25">
      <c r="B228" s="61"/>
      <c r="C228" s="61"/>
      <c r="D228" s="288"/>
      <c r="E228" s="47"/>
    </row>
    <row r="229" spans="2:5" ht="17.25">
      <c r="B229" s="75" t="s">
        <v>203</v>
      </c>
      <c r="C229" s="76"/>
      <c r="D229" s="287"/>
      <c r="E229" s="71">
        <v>735602978</v>
      </c>
    </row>
    <row r="230" spans="2:5" ht="17.25">
      <c r="B230" s="61" t="s">
        <v>124</v>
      </c>
      <c r="C230" s="61"/>
      <c r="D230" s="52"/>
      <c r="E230" s="53">
        <v>5884823</v>
      </c>
    </row>
    <row r="231" spans="2:5" ht="18" thickBot="1">
      <c r="B231" s="65" t="s">
        <v>115</v>
      </c>
      <c r="C231" s="65"/>
      <c r="D231" s="55"/>
      <c r="E231" s="56">
        <v>0</v>
      </c>
    </row>
    <row r="232" spans="2:5" ht="17.25">
      <c r="B232" s="61" t="s">
        <v>203</v>
      </c>
      <c r="C232" s="61"/>
      <c r="D232" s="52"/>
      <c r="E232" s="53">
        <v>5884823</v>
      </c>
    </row>
    <row r="233" spans="2:5" ht="17.25">
      <c r="B233" s="61"/>
      <c r="C233" s="61"/>
      <c r="D233" s="52"/>
      <c r="E233" s="53"/>
    </row>
    <row r="234" spans="2:5" ht="18" thickBot="1">
      <c r="B234" s="65"/>
      <c r="C234" s="65"/>
      <c r="D234" s="55"/>
      <c r="E234" s="56"/>
    </row>
    <row r="235" spans="2:5" ht="17.25">
      <c r="B235" s="61"/>
      <c r="C235" s="61"/>
      <c r="D235" s="52"/>
      <c r="E235" s="53"/>
    </row>
    <row r="236" spans="2:5" ht="18" thickBot="1">
      <c r="B236" s="65" t="s">
        <v>125</v>
      </c>
      <c r="C236" s="65"/>
      <c r="D236" s="55"/>
      <c r="E236" s="56"/>
    </row>
    <row r="237" spans="2:5" ht="17.25">
      <c r="B237" s="47" t="s">
        <v>126</v>
      </c>
      <c r="C237" s="53" t="s">
        <v>127</v>
      </c>
      <c r="D237" s="52" t="s">
        <v>81</v>
      </c>
      <c r="E237" s="53" t="s">
        <v>82</v>
      </c>
    </row>
    <row r="238" spans="2:5" ht="17.25">
      <c r="B238" s="47" t="s">
        <v>696</v>
      </c>
      <c r="C238" s="53">
        <v>13446295</v>
      </c>
      <c r="D238" s="52">
        <v>16</v>
      </c>
      <c r="E238" s="53">
        <v>215141</v>
      </c>
    </row>
    <row r="239" spans="2:5" ht="17.25">
      <c r="B239" s="47" t="s">
        <v>697</v>
      </c>
      <c r="C239" s="53">
        <v>1424308252</v>
      </c>
      <c r="D239" s="52">
        <v>1</v>
      </c>
      <c r="E239" s="53">
        <v>1424308</v>
      </c>
    </row>
    <row r="240" spans="2:5" ht="17.25">
      <c r="B240" s="47" t="s">
        <v>698</v>
      </c>
      <c r="C240" s="53">
        <v>10118801</v>
      </c>
      <c r="D240" s="52">
        <v>8</v>
      </c>
      <c r="E240" s="53">
        <v>80950</v>
      </c>
    </row>
    <row r="241" spans="2:5" ht="17.25">
      <c r="B241" s="47">
        <v>0</v>
      </c>
      <c r="C241" s="53">
        <v>0</v>
      </c>
      <c r="D241" s="52">
        <v>0</v>
      </c>
      <c r="E241" s="53">
        <v>0</v>
      </c>
    </row>
    <row r="242" spans="2:5" ht="17.25">
      <c r="B242" s="47" t="s">
        <v>699</v>
      </c>
      <c r="C242" s="53">
        <v>1943905</v>
      </c>
      <c r="D242" s="52">
        <v>0</v>
      </c>
      <c r="E242" s="53">
        <v>0</v>
      </c>
    </row>
    <row r="243" spans="2:5" ht="17.25">
      <c r="B243" s="47" t="s">
        <v>785</v>
      </c>
      <c r="C243" s="53">
        <v>912487</v>
      </c>
      <c r="D243" s="52">
        <v>0</v>
      </c>
      <c r="E243" s="53">
        <v>0</v>
      </c>
    </row>
    <row r="244" spans="2:5" ht="17.25">
      <c r="B244" s="47" t="s">
        <v>700</v>
      </c>
      <c r="C244" s="53">
        <v>3046514</v>
      </c>
      <c r="D244" s="52">
        <v>0</v>
      </c>
      <c r="E244" s="53">
        <v>0</v>
      </c>
    </row>
    <row r="245" spans="2:5" ht="17.25">
      <c r="B245" s="47" t="s">
        <v>701</v>
      </c>
      <c r="C245" s="53">
        <v>975801</v>
      </c>
      <c r="D245" s="52">
        <v>0</v>
      </c>
      <c r="E245" s="53">
        <v>0</v>
      </c>
    </row>
    <row r="246" spans="2:5" ht="17.25">
      <c r="B246" s="47" t="s">
        <v>702</v>
      </c>
      <c r="C246" s="53">
        <v>20322510</v>
      </c>
      <c r="D246" s="52">
        <v>0</v>
      </c>
      <c r="E246" s="53">
        <v>0</v>
      </c>
    </row>
    <row r="247" spans="2:5" ht="17.25">
      <c r="B247" s="47" t="s">
        <v>703</v>
      </c>
      <c r="C247" s="53">
        <v>3093148</v>
      </c>
      <c r="D247" s="52">
        <v>0</v>
      </c>
      <c r="E247" s="53">
        <v>0</v>
      </c>
    </row>
    <row r="248" spans="2:5" ht="17.25">
      <c r="B248" s="47" t="s">
        <v>704</v>
      </c>
      <c r="C248" s="53">
        <v>1483400</v>
      </c>
      <c r="D248" s="52">
        <v>0</v>
      </c>
      <c r="E248" s="53">
        <v>0</v>
      </c>
    </row>
    <row r="249" spans="2:5" ht="17.25">
      <c r="B249" s="47" t="s">
        <v>705</v>
      </c>
      <c r="C249" s="53">
        <v>367134</v>
      </c>
      <c r="D249" s="52">
        <v>0</v>
      </c>
      <c r="E249" s="53">
        <v>0</v>
      </c>
    </row>
    <row r="250" spans="2:5" ht="17.25">
      <c r="B250" s="47" t="s">
        <v>706</v>
      </c>
      <c r="C250" s="53">
        <v>1986014</v>
      </c>
      <c r="D250" s="52">
        <v>0</v>
      </c>
      <c r="E250" s="53">
        <v>0</v>
      </c>
    </row>
    <row r="251" spans="2:5" ht="17.25">
      <c r="B251" s="47" t="s">
        <v>707</v>
      </c>
      <c r="C251" s="53">
        <v>1134544</v>
      </c>
      <c r="D251" s="52">
        <v>0</v>
      </c>
      <c r="E251" s="53">
        <v>0</v>
      </c>
    </row>
    <row r="252" spans="2:5" ht="17.25">
      <c r="B252" s="47" t="s">
        <v>708</v>
      </c>
      <c r="C252" s="53">
        <v>1448774</v>
      </c>
      <c r="D252" s="52">
        <v>0</v>
      </c>
      <c r="E252" s="53">
        <v>0</v>
      </c>
    </row>
    <row r="253" spans="2:5" ht="17.25">
      <c r="B253" s="47" t="s">
        <v>709</v>
      </c>
      <c r="C253" s="53">
        <v>566637</v>
      </c>
      <c r="D253" s="52">
        <v>0</v>
      </c>
      <c r="E253" s="53">
        <v>0</v>
      </c>
    </row>
    <row r="254" spans="2:5" ht="17.25">
      <c r="B254" s="47" t="s">
        <v>710</v>
      </c>
      <c r="C254" s="53">
        <v>648903</v>
      </c>
      <c r="D254" s="52">
        <v>0</v>
      </c>
      <c r="E254" s="53">
        <v>0</v>
      </c>
    </row>
    <row r="255" spans="2:5" ht="17.25">
      <c r="B255" s="47" t="s">
        <v>711</v>
      </c>
      <c r="C255" s="53">
        <v>4542645</v>
      </c>
      <c r="D255" s="52">
        <v>0</v>
      </c>
      <c r="E255" s="53">
        <v>0</v>
      </c>
    </row>
    <row r="256" spans="2:5" ht="17.25">
      <c r="B256" s="47" t="s">
        <v>712</v>
      </c>
      <c r="C256" s="53">
        <v>1540156</v>
      </c>
      <c r="D256" s="52">
        <v>0</v>
      </c>
      <c r="E256" s="53">
        <v>0</v>
      </c>
    </row>
    <row r="257" spans="2:6" ht="17.25">
      <c r="B257" s="47" t="s">
        <v>713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 t="s">
        <v>714</v>
      </c>
      <c r="C258" s="53">
        <v>1887557</v>
      </c>
      <c r="D258" s="52">
        <v>0</v>
      </c>
      <c r="E258" s="53">
        <v>0</v>
      </c>
    </row>
    <row r="259" spans="2:6" ht="17.25">
      <c r="B259" s="47" t="s">
        <v>715</v>
      </c>
      <c r="C259" s="53">
        <v>809215</v>
      </c>
      <c r="D259" s="52">
        <v>0</v>
      </c>
      <c r="E259" s="53">
        <v>0</v>
      </c>
    </row>
    <row r="260" spans="2:6" ht="17.25">
      <c r="B260" s="47" t="s">
        <v>716</v>
      </c>
      <c r="C260" s="53">
        <v>1222159</v>
      </c>
      <c r="D260" s="52">
        <v>0</v>
      </c>
      <c r="E260" s="53">
        <v>0</v>
      </c>
    </row>
    <row r="261" spans="2:6" ht="17.25">
      <c r="B261" s="47" t="s">
        <v>717</v>
      </c>
      <c r="C261" s="53">
        <v>2329152</v>
      </c>
      <c r="D261" s="52">
        <v>0</v>
      </c>
      <c r="E261" s="53">
        <v>0</v>
      </c>
    </row>
    <row r="262" spans="2:6" ht="17.25">
      <c r="B262" s="47" t="s">
        <v>718</v>
      </c>
      <c r="C262" s="53">
        <v>341223</v>
      </c>
      <c r="D262" s="52">
        <v>0</v>
      </c>
      <c r="E262" s="53">
        <v>0</v>
      </c>
    </row>
    <row r="263" spans="2:6" ht="17.25">
      <c r="B263" s="47" t="s">
        <v>787</v>
      </c>
      <c r="C263" s="53">
        <v>0</v>
      </c>
      <c r="D263" s="52">
        <v>0</v>
      </c>
      <c r="E263" s="53">
        <v>0</v>
      </c>
    </row>
    <row r="264" spans="2:6" ht="17.25">
      <c r="B264" s="47" t="s">
        <v>786</v>
      </c>
      <c r="C264" s="53">
        <v>0</v>
      </c>
      <c r="D264" s="52">
        <v>0</v>
      </c>
      <c r="E264" s="53">
        <v>0</v>
      </c>
    </row>
    <row r="265" spans="2:6" ht="17.25">
      <c r="B265" s="47" t="s">
        <v>880</v>
      </c>
      <c r="C265" s="53">
        <v>0</v>
      </c>
      <c r="D265" s="52">
        <v>0</v>
      </c>
      <c r="E265" s="53">
        <v>0</v>
      </c>
    </row>
    <row r="266" spans="2:6" ht="17.25">
      <c r="B266" s="47" t="s">
        <v>719</v>
      </c>
      <c r="C266" s="53">
        <v>1403745895</v>
      </c>
      <c r="D266" s="52">
        <v>3</v>
      </c>
      <c r="E266" s="53">
        <v>4211238</v>
      </c>
    </row>
    <row r="267" spans="2:6" ht="17.25">
      <c r="B267" s="47" t="s">
        <v>648</v>
      </c>
      <c r="C267" s="53">
        <v>20562357</v>
      </c>
      <c r="D267" s="52">
        <v>3</v>
      </c>
      <c r="E267" s="53">
        <v>61687</v>
      </c>
    </row>
    <row r="268" spans="2:6" ht="17.25">
      <c r="B268" s="47" t="s">
        <v>881</v>
      </c>
      <c r="C268" s="53">
        <v>1424308252</v>
      </c>
      <c r="D268" s="52">
        <v>1</v>
      </c>
      <c r="E268" s="53">
        <v>1424308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7417632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17091699</v>
      </c>
    </row>
    <row r="276" spans="2:5" ht="17.25">
      <c r="B276" s="61" t="s">
        <v>130</v>
      </c>
      <c r="C276" s="61"/>
      <c r="D276" s="288"/>
      <c r="E276" s="53">
        <v>17091699</v>
      </c>
    </row>
    <row r="277" spans="2:5" ht="17.25">
      <c r="B277" s="61" t="s">
        <v>78</v>
      </c>
      <c r="C277" s="61"/>
      <c r="D277" s="288"/>
      <c r="E277" s="53">
        <v>8545850</v>
      </c>
    </row>
    <row r="278" spans="2:5" ht="17.25">
      <c r="B278" s="61" t="s">
        <v>131</v>
      </c>
      <c r="C278" s="61"/>
      <c r="D278" s="288"/>
      <c r="E278" s="53">
        <v>37744168</v>
      </c>
    </row>
    <row r="279" spans="2:5" ht="17.25">
      <c r="B279" s="61" t="s">
        <v>132</v>
      </c>
      <c r="C279" s="61"/>
      <c r="D279" s="288"/>
      <c r="E279" s="53">
        <v>9112724</v>
      </c>
    </row>
    <row r="280" spans="2:5" ht="17.25">
      <c r="B280" s="61" t="s">
        <v>133</v>
      </c>
      <c r="C280" s="61"/>
      <c r="D280" s="288"/>
      <c r="E280" s="53">
        <v>5884823</v>
      </c>
    </row>
    <row r="281" spans="2:5" ht="18" thickBot="1">
      <c r="B281" s="65" t="s">
        <v>134</v>
      </c>
      <c r="C281" s="65"/>
      <c r="D281" s="291"/>
      <c r="E281" s="56">
        <v>7417632</v>
      </c>
    </row>
    <row r="282" spans="2:5" ht="18" thickBot="1">
      <c r="B282" s="57" t="s">
        <v>135</v>
      </c>
      <c r="C282" s="58"/>
      <c r="D282" s="289"/>
      <c r="E282" s="60">
        <v>102888595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38">
    <tabColor theme="4" tint="0.39997558519241921"/>
  </sheetPr>
  <dimension ref="B1:F282"/>
  <sheetViews>
    <sheetView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720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208614908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2503379</v>
      </c>
    </row>
    <row r="9" spans="2:5" ht="18" thickBot="1">
      <c r="B9" s="57" t="s">
        <v>89</v>
      </c>
      <c r="C9" s="58"/>
      <c r="D9" s="59">
        <v>12</v>
      </c>
      <c r="E9" s="60">
        <v>2503379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12</v>
      </c>
      <c r="E25" s="53">
        <v>2503379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2503379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2503379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788</v>
      </c>
      <c r="C36" s="69"/>
      <c r="D36" s="287" t="s">
        <v>109</v>
      </c>
      <c r="E36" s="71">
        <v>208614908</v>
      </c>
    </row>
    <row r="37" spans="2:6" ht="17.25">
      <c r="B37" s="61" t="s">
        <v>110</v>
      </c>
      <c r="C37" s="61"/>
      <c r="D37" s="52">
        <v>25</v>
      </c>
      <c r="E37" s="53">
        <v>5215373</v>
      </c>
    </row>
    <row r="38" spans="2:6" ht="17.25">
      <c r="B38" s="61" t="s">
        <v>111</v>
      </c>
      <c r="C38" s="61"/>
      <c r="D38" s="52">
        <v>0</v>
      </c>
      <c r="E38" s="53">
        <v>0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208615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</v>
      </c>
      <c r="E45" s="53">
        <v>5423988</v>
      </c>
    </row>
    <row r="46" spans="2:6" ht="17.25">
      <c r="B46" s="61"/>
      <c r="C46" s="61"/>
      <c r="D46" s="284"/>
      <c r="E46" s="295"/>
    </row>
    <row r="47" spans="2:6" ht="17.25">
      <c r="B47" s="69" t="s">
        <v>622</v>
      </c>
      <c r="C47" s="69"/>
      <c r="D47" s="287" t="s">
        <v>109</v>
      </c>
      <c r="E47" s="71">
        <v>0</v>
      </c>
    </row>
    <row r="48" spans="2:6" ht="17.25">
      <c r="B48" s="61" t="s">
        <v>110</v>
      </c>
      <c r="C48" s="61"/>
      <c r="D48" s="52">
        <v>0</v>
      </c>
      <c r="E48" s="53">
        <v>0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0</v>
      </c>
      <c r="E54" s="53">
        <v>0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0</v>
      </c>
      <c r="E56" s="53">
        <v>0</v>
      </c>
    </row>
    <row r="57" spans="2:5" ht="17.25">
      <c r="B57" s="61"/>
      <c r="C57" s="61"/>
      <c r="D57" s="288"/>
      <c r="E57" s="298"/>
    </row>
    <row r="58" spans="2:5" ht="17.25">
      <c r="B58" s="69" t="s">
        <v>622</v>
      </c>
      <c r="C58" s="69"/>
      <c r="D58" s="287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208614908</v>
      </c>
    </row>
    <row r="136" spans="2:5" ht="17.25">
      <c r="B136" s="61" t="s">
        <v>110</v>
      </c>
      <c r="C136" s="61"/>
      <c r="D136" s="52">
        <v>25</v>
      </c>
      <c r="E136" s="53">
        <v>5215373</v>
      </c>
    </row>
    <row r="137" spans="2:5" ht="17.25">
      <c r="B137" s="61" t="s">
        <v>111</v>
      </c>
      <c r="C137" s="61"/>
      <c r="D137" s="52">
        <v>0</v>
      </c>
      <c r="E137" s="53">
        <v>0</v>
      </c>
    </row>
    <row r="138" spans="2:5" ht="17.25">
      <c r="B138" s="61" t="s">
        <v>111</v>
      </c>
      <c r="C138" s="61"/>
      <c r="D138" s="52">
        <v>0</v>
      </c>
      <c r="E138" s="53">
        <v>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1</v>
      </c>
      <c r="E142" s="53">
        <v>208615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5423988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1251689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721</v>
      </c>
      <c r="C163" s="74"/>
      <c r="D163" s="284"/>
      <c r="E163" s="295"/>
    </row>
    <row r="164" spans="2:5" ht="17.25">
      <c r="B164" s="75">
        <v>150</v>
      </c>
      <c r="C164" s="76"/>
      <c r="D164" s="287" t="s">
        <v>109</v>
      </c>
      <c r="E164" s="71">
        <v>10723245</v>
      </c>
    </row>
    <row r="165" spans="2:5" ht="17.25">
      <c r="B165" s="61" t="s">
        <v>124</v>
      </c>
      <c r="C165" s="61"/>
      <c r="D165" s="52">
        <v>8</v>
      </c>
      <c r="E165" s="53">
        <v>85786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85786</v>
      </c>
    </row>
    <row r="168" spans="2:5" ht="17.25">
      <c r="B168" s="61"/>
      <c r="C168" s="61"/>
      <c r="D168" s="284"/>
      <c r="E168" s="295"/>
    </row>
    <row r="169" spans="2:5" ht="17.25">
      <c r="B169" s="74" t="s">
        <v>722</v>
      </c>
      <c r="C169" s="74"/>
      <c r="D169" s="284"/>
      <c r="E169" s="295"/>
    </row>
    <row r="170" spans="2:5" ht="17.25">
      <c r="B170" s="75">
        <v>151</v>
      </c>
      <c r="C170" s="76"/>
      <c r="D170" s="287" t="s">
        <v>109</v>
      </c>
      <c r="E170" s="71">
        <v>577890</v>
      </c>
    </row>
    <row r="171" spans="2:5" ht="17.25">
      <c r="B171" s="61" t="s">
        <v>124</v>
      </c>
      <c r="C171" s="61"/>
      <c r="D171" s="52">
        <v>8</v>
      </c>
      <c r="E171" s="53">
        <v>4623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4623</v>
      </c>
    </row>
    <row r="174" spans="2:5" ht="17.25">
      <c r="B174" s="61"/>
      <c r="C174" s="61"/>
      <c r="D174" s="284"/>
      <c r="E174" s="295"/>
    </row>
    <row r="175" spans="2:5" ht="17.25">
      <c r="B175" s="74" t="s">
        <v>723</v>
      </c>
      <c r="C175" s="74"/>
      <c r="D175" s="284"/>
      <c r="E175" s="295"/>
    </row>
    <row r="176" spans="2:5" ht="17.25">
      <c r="B176" s="75">
        <v>152</v>
      </c>
      <c r="C176" s="76"/>
      <c r="D176" s="287" t="s">
        <v>109</v>
      </c>
      <c r="E176" s="71">
        <v>124202</v>
      </c>
    </row>
    <row r="177" spans="2:5" ht="17.25">
      <c r="B177" s="61" t="s">
        <v>124</v>
      </c>
      <c r="C177" s="61"/>
      <c r="D177" s="52">
        <v>0</v>
      </c>
      <c r="E177" s="53">
        <v>0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0</v>
      </c>
      <c r="E179" s="53">
        <v>0</v>
      </c>
    </row>
    <row r="180" spans="2:5" ht="17.25">
      <c r="B180" s="61"/>
      <c r="C180" s="61"/>
      <c r="D180" s="284"/>
      <c r="E180" s="295"/>
    </row>
    <row r="181" spans="2:5" ht="17.25">
      <c r="B181" s="74" t="s">
        <v>625</v>
      </c>
      <c r="C181" s="74"/>
      <c r="D181" s="284"/>
      <c r="E181" s="295"/>
    </row>
    <row r="182" spans="2:5" ht="17.25">
      <c r="B182" s="75" t="s">
        <v>626</v>
      </c>
      <c r="C182" s="76"/>
      <c r="D182" s="287" t="s">
        <v>109</v>
      </c>
      <c r="E182" s="71">
        <v>0</v>
      </c>
    </row>
    <row r="183" spans="2:5" ht="17.25">
      <c r="B183" s="61" t="s">
        <v>124</v>
      </c>
      <c r="C183" s="61"/>
      <c r="D183" s="52">
        <v>0</v>
      </c>
      <c r="E183" s="53">
        <v>0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0</v>
      </c>
      <c r="E185" s="53">
        <v>0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288"/>
      <c r="E228" s="47"/>
    </row>
    <row r="229" spans="2:5" ht="17.25">
      <c r="B229" s="62" t="s">
        <v>203</v>
      </c>
      <c r="C229" s="63"/>
      <c r="D229" s="94"/>
      <c r="E229" s="71">
        <v>11425337</v>
      </c>
    </row>
    <row r="230" spans="2:5" ht="17.25">
      <c r="B230" s="61" t="s">
        <v>124</v>
      </c>
      <c r="C230" s="61"/>
      <c r="D230" s="288"/>
      <c r="E230" s="53">
        <v>90409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90409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398</v>
      </c>
      <c r="C238" s="53">
        <v>208614908</v>
      </c>
      <c r="D238" s="52">
        <v>6</v>
      </c>
      <c r="E238" s="53">
        <v>1251689</v>
      </c>
    </row>
    <row r="239" spans="2:5" ht="17.25">
      <c r="B239" s="47" t="s">
        <v>417</v>
      </c>
      <c r="C239" s="53">
        <v>208614908</v>
      </c>
      <c r="D239" s="52">
        <v>1</v>
      </c>
      <c r="E239" s="53">
        <v>208615</v>
      </c>
    </row>
    <row r="240" spans="2:5" ht="17.25">
      <c r="B240" s="47" t="s">
        <v>418</v>
      </c>
      <c r="C240" s="53">
        <v>197313764</v>
      </c>
      <c r="D240" s="52">
        <v>3</v>
      </c>
      <c r="E240" s="53">
        <v>591941</v>
      </c>
    </row>
    <row r="241" spans="2:5" ht="17.25">
      <c r="B241" s="47" t="s">
        <v>419</v>
      </c>
      <c r="C241" s="53">
        <v>208614908</v>
      </c>
      <c r="D241" s="52">
        <v>1</v>
      </c>
      <c r="E241" s="53">
        <v>208615</v>
      </c>
    </row>
    <row r="242" spans="2:5" ht="17.25">
      <c r="B242" s="47" t="s">
        <v>420</v>
      </c>
      <c r="C242" s="53">
        <v>208614908</v>
      </c>
      <c r="D242" s="52">
        <v>1</v>
      </c>
      <c r="E242" s="53">
        <v>208615</v>
      </c>
    </row>
    <row r="243" spans="2:5" ht="17.25">
      <c r="B243" s="47" t="s">
        <v>539</v>
      </c>
      <c r="C243" s="53">
        <v>208614908</v>
      </c>
      <c r="D243" s="52">
        <v>1</v>
      </c>
      <c r="E243" s="53">
        <v>208615</v>
      </c>
    </row>
    <row r="244" spans="2:5" ht="17.25">
      <c r="B244" s="47">
        <v>0</v>
      </c>
      <c r="C244" s="53">
        <v>0</v>
      </c>
      <c r="D244" s="52">
        <v>0</v>
      </c>
      <c r="E244" s="53">
        <v>0</v>
      </c>
    </row>
    <row r="245" spans="2:5" ht="17.25">
      <c r="B245" s="47">
        <v>0</v>
      </c>
      <c r="C245" s="53">
        <v>0</v>
      </c>
      <c r="D245" s="52">
        <v>0</v>
      </c>
      <c r="E245" s="53">
        <v>0</v>
      </c>
    </row>
    <row r="246" spans="2:5" ht="17.25">
      <c r="B246" s="47">
        <v>0</v>
      </c>
      <c r="C246" s="53">
        <v>0</v>
      </c>
      <c r="D246" s="52">
        <v>0</v>
      </c>
      <c r="E246" s="53">
        <v>0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2678090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2503379</v>
      </c>
    </row>
    <row r="276" spans="2:5" ht="17.25">
      <c r="B276" s="61" t="s">
        <v>130</v>
      </c>
      <c r="C276" s="61"/>
      <c r="D276" s="288"/>
      <c r="E276" s="53">
        <v>2503379</v>
      </c>
    </row>
    <row r="277" spans="2:5" ht="17.25">
      <c r="B277" s="61" t="s">
        <v>78</v>
      </c>
      <c r="C277" s="61"/>
      <c r="D277" s="288"/>
      <c r="E277" s="53">
        <v>1251689</v>
      </c>
    </row>
    <row r="278" spans="2:5" ht="17.25">
      <c r="B278" s="61" t="s">
        <v>131</v>
      </c>
      <c r="C278" s="61"/>
      <c r="D278" s="288"/>
      <c r="E278" s="53">
        <v>5423988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90409</v>
      </c>
    </row>
    <row r="281" spans="2:5" ht="18" thickBot="1">
      <c r="B281" s="65" t="s">
        <v>134</v>
      </c>
      <c r="C281" s="65"/>
      <c r="D281" s="291"/>
      <c r="E281" s="56">
        <v>2678090</v>
      </c>
    </row>
    <row r="282" spans="2:5" ht="18" thickBot="1">
      <c r="B282" s="57" t="s">
        <v>135</v>
      </c>
      <c r="C282" s="58"/>
      <c r="D282" s="289"/>
      <c r="E282" s="60">
        <v>14450934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39">
    <tabColor theme="4" tint="0.39997558519241921"/>
  </sheetPr>
  <dimension ref="B1:F282"/>
  <sheetViews>
    <sheetView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882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851601842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10219222</v>
      </c>
    </row>
    <row r="9" spans="2:5" ht="18" thickBot="1">
      <c r="B9" s="57" t="s">
        <v>89</v>
      </c>
      <c r="C9" s="58"/>
      <c r="D9" s="59">
        <v>12</v>
      </c>
      <c r="E9" s="60">
        <v>10219222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12</v>
      </c>
      <c r="E25" s="53">
        <v>10219222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10219222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10219222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468</v>
      </c>
      <c r="C36" s="69"/>
      <c r="D36" s="287" t="s">
        <v>109</v>
      </c>
      <c r="E36" s="71">
        <v>250876475</v>
      </c>
    </row>
    <row r="37" spans="2:6" ht="17.25">
      <c r="B37" s="61" t="s">
        <v>110</v>
      </c>
      <c r="C37" s="61"/>
      <c r="D37" s="52">
        <v>25</v>
      </c>
      <c r="E37" s="53">
        <v>6271912</v>
      </c>
    </row>
    <row r="38" spans="2:6" ht="17.25">
      <c r="B38" s="61" t="s">
        <v>111</v>
      </c>
      <c r="C38" s="61"/>
      <c r="D38" s="52">
        <v>0.5</v>
      </c>
      <c r="E38" s="53">
        <v>125438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250876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26.5</v>
      </c>
      <c r="E45" s="53">
        <v>6648226</v>
      </c>
    </row>
    <row r="46" spans="2:6" ht="17.25">
      <c r="B46" s="61"/>
      <c r="C46" s="61"/>
      <c r="D46" s="284"/>
      <c r="E46" s="295"/>
    </row>
    <row r="47" spans="2:6" ht="17.25">
      <c r="B47" s="69" t="s">
        <v>789</v>
      </c>
      <c r="C47" s="69"/>
      <c r="D47" s="287" t="s">
        <v>109</v>
      </c>
      <c r="E47" s="71">
        <v>471758967</v>
      </c>
    </row>
    <row r="48" spans="2:6" ht="17.25">
      <c r="B48" s="61" t="s">
        <v>110</v>
      </c>
      <c r="C48" s="61"/>
      <c r="D48" s="52">
        <v>25</v>
      </c>
      <c r="E48" s="53">
        <v>11793974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471759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26</v>
      </c>
      <c r="E56" s="53">
        <v>12265733</v>
      </c>
    </row>
    <row r="57" spans="2:5" ht="17.25">
      <c r="B57" s="61"/>
      <c r="C57" s="61"/>
      <c r="D57" s="288"/>
      <c r="E57" s="298"/>
    </row>
    <row r="58" spans="2:5" ht="17.25">
      <c r="B58" s="69" t="s">
        <v>505</v>
      </c>
      <c r="C58" s="69"/>
      <c r="D58" s="287" t="s">
        <v>109</v>
      </c>
      <c r="E58" s="71">
        <v>113503755</v>
      </c>
    </row>
    <row r="59" spans="2:5" ht="17.25">
      <c r="B59" s="61" t="s">
        <v>110</v>
      </c>
      <c r="C59" s="61"/>
      <c r="D59" s="52">
        <v>25</v>
      </c>
      <c r="E59" s="53">
        <v>2837594</v>
      </c>
    </row>
    <row r="60" spans="2:5" ht="17.25">
      <c r="B60" s="61" t="s">
        <v>111</v>
      </c>
      <c r="C60" s="61"/>
      <c r="D60" s="52">
        <v>4.3999999999999997E-2</v>
      </c>
      <c r="E60" s="53">
        <v>4994</v>
      </c>
    </row>
    <row r="61" spans="2:5" ht="17.25">
      <c r="B61" s="61" t="s">
        <v>111</v>
      </c>
      <c r="C61" s="61"/>
      <c r="D61" s="52">
        <v>0.5</v>
      </c>
      <c r="E61" s="53">
        <v>56752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1</v>
      </c>
      <c r="E65" s="53">
        <v>113504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26.544</v>
      </c>
      <c r="E67" s="53">
        <v>3012844</v>
      </c>
    </row>
    <row r="68" spans="2:5" ht="17.25">
      <c r="B68" s="61"/>
      <c r="C68" s="61"/>
      <c r="D68" s="284"/>
      <c r="E68" s="295"/>
    </row>
    <row r="69" spans="2:5" ht="17.25">
      <c r="B69" s="69" t="s">
        <v>790</v>
      </c>
      <c r="C69" s="69"/>
      <c r="D69" s="287" t="s">
        <v>109</v>
      </c>
      <c r="E69" s="71">
        <v>6477014</v>
      </c>
    </row>
    <row r="70" spans="2:5" ht="17.25">
      <c r="B70" s="61" t="s">
        <v>110</v>
      </c>
      <c r="C70" s="61"/>
      <c r="D70" s="52">
        <v>25</v>
      </c>
      <c r="E70" s="53">
        <v>161925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1</v>
      </c>
      <c r="E76" s="53">
        <v>6477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26</v>
      </c>
      <c r="E78" s="53">
        <v>168402</v>
      </c>
    </row>
    <row r="79" spans="2:5" ht="17.25">
      <c r="B79" s="61"/>
      <c r="C79" s="61"/>
      <c r="D79" s="284"/>
      <c r="E79" s="295"/>
    </row>
    <row r="80" spans="2:5" ht="17.25">
      <c r="B80" s="69" t="s">
        <v>540</v>
      </c>
      <c r="C80" s="69"/>
      <c r="D80" s="287" t="s">
        <v>109</v>
      </c>
      <c r="E80" s="71">
        <v>6025077</v>
      </c>
    </row>
    <row r="81" spans="2:5" ht="17.25">
      <c r="B81" s="61" t="s">
        <v>110</v>
      </c>
      <c r="C81" s="61"/>
      <c r="D81" s="52">
        <v>25</v>
      </c>
      <c r="E81" s="53">
        <v>150627</v>
      </c>
    </row>
    <row r="82" spans="2:5" ht="17.25">
      <c r="B82" s="61" t="s">
        <v>111</v>
      </c>
      <c r="C82" s="61"/>
      <c r="D82" s="52">
        <v>0.5</v>
      </c>
      <c r="E82" s="53">
        <v>3013</v>
      </c>
    </row>
    <row r="83" spans="2:5" ht="17.25">
      <c r="B83" s="61" t="s">
        <v>111</v>
      </c>
      <c r="C83" s="61"/>
      <c r="D83" s="52">
        <v>0.5</v>
      </c>
      <c r="E83" s="53">
        <v>3013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1</v>
      </c>
      <c r="E87" s="53">
        <v>6025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27</v>
      </c>
      <c r="E89" s="53">
        <v>162678</v>
      </c>
    </row>
    <row r="90" spans="2:5" ht="17.25">
      <c r="B90" s="61"/>
      <c r="C90" s="61"/>
      <c r="D90" s="288"/>
      <c r="E90" s="298"/>
    </row>
    <row r="91" spans="2:5" ht="17.25">
      <c r="B91" s="69" t="s">
        <v>791</v>
      </c>
      <c r="C91" s="69"/>
      <c r="D91" s="287" t="s">
        <v>109</v>
      </c>
      <c r="E91" s="71">
        <v>2960554</v>
      </c>
    </row>
    <row r="92" spans="2:5" ht="17.25">
      <c r="B92" s="61" t="s">
        <v>110</v>
      </c>
      <c r="C92" s="61"/>
      <c r="D92" s="52">
        <v>25</v>
      </c>
      <c r="E92" s="53">
        <v>74014</v>
      </c>
    </row>
    <row r="93" spans="2:5" ht="17.25">
      <c r="B93" s="61" t="s">
        <v>111</v>
      </c>
      <c r="C93" s="61"/>
      <c r="D93" s="52">
        <v>0.5</v>
      </c>
      <c r="E93" s="53">
        <v>1480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1</v>
      </c>
      <c r="E98" s="53">
        <v>2961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26.5</v>
      </c>
      <c r="E100" s="53">
        <v>78455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851601842</v>
      </c>
    </row>
    <row r="136" spans="2:5" ht="17.25">
      <c r="B136" s="61" t="s">
        <v>110</v>
      </c>
      <c r="C136" s="61"/>
      <c r="D136" s="52">
        <v>150</v>
      </c>
      <c r="E136" s="53">
        <v>21290046</v>
      </c>
    </row>
    <row r="137" spans="2:5" ht="17.25">
      <c r="B137" s="61" t="s">
        <v>111</v>
      </c>
      <c r="C137" s="61"/>
      <c r="D137" s="52">
        <v>1.544</v>
      </c>
      <c r="E137" s="53">
        <v>134925</v>
      </c>
    </row>
    <row r="138" spans="2:5" ht="17.25">
      <c r="B138" s="61" t="s">
        <v>111</v>
      </c>
      <c r="C138" s="61"/>
      <c r="D138" s="52">
        <v>1</v>
      </c>
      <c r="E138" s="53">
        <v>59765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6</v>
      </c>
      <c r="E142" s="53">
        <v>851602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22336338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5109611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851601842</v>
      </c>
    </row>
    <row r="151" spans="2:5" ht="17.25">
      <c r="B151" s="61" t="s">
        <v>119</v>
      </c>
      <c r="C151" s="61"/>
      <c r="D151" s="52">
        <v>4</v>
      </c>
      <c r="E151" s="53">
        <v>3406407</v>
      </c>
    </row>
    <row r="152" spans="2:5" ht="17.25">
      <c r="B152" s="61" t="s">
        <v>120</v>
      </c>
      <c r="C152" s="61"/>
      <c r="D152" s="52">
        <v>1</v>
      </c>
      <c r="E152" s="53">
        <v>851602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5</v>
      </c>
      <c r="E158" s="60">
        <v>4258009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792</v>
      </c>
      <c r="C163" s="74"/>
      <c r="D163" s="284"/>
      <c r="E163" s="295"/>
    </row>
    <row r="164" spans="2:5" ht="17.25">
      <c r="B164" s="75" t="s">
        <v>488</v>
      </c>
      <c r="C164" s="76"/>
      <c r="D164" s="287" t="s">
        <v>109</v>
      </c>
      <c r="E164" s="71">
        <v>181213004</v>
      </c>
    </row>
    <row r="165" spans="2:5" ht="17.25">
      <c r="B165" s="61" t="s">
        <v>124</v>
      </c>
      <c r="C165" s="61"/>
      <c r="D165" s="52">
        <v>5</v>
      </c>
      <c r="E165" s="53">
        <v>906065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5</v>
      </c>
      <c r="E167" s="53">
        <v>906065</v>
      </c>
    </row>
    <row r="168" spans="2:5" ht="17.25">
      <c r="B168" s="61"/>
      <c r="C168" s="61"/>
      <c r="D168" s="284"/>
      <c r="E168" s="295"/>
    </row>
    <row r="169" spans="2:5" ht="17.25">
      <c r="B169" s="74" t="s">
        <v>451</v>
      </c>
      <c r="C169" s="74"/>
      <c r="D169" s="284"/>
      <c r="E169" s="295"/>
    </row>
    <row r="170" spans="2:5" ht="17.25">
      <c r="B170" s="75" t="s">
        <v>489</v>
      </c>
      <c r="C170" s="76"/>
      <c r="D170" s="287" t="s">
        <v>109</v>
      </c>
      <c r="E170" s="71">
        <v>61141692</v>
      </c>
    </row>
    <row r="171" spans="2:5" ht="17.25">
      <c r="B171" s="61" t="s">
        <v>124</v>
      </c>
      <c r="C171" s="61"/>
      <c r="D171" s="52">
        <v>0</v>
      </c>
      <c r="E171" s="53">
        <v>0</v>
      </c>
    </row>
    <row r="172" spans="2:5" ht="18" thickBot="1">
      <c r="B172" s="65" t="s">
        <v>115</v>
      </c>
      <c r="C172" s="65"/>
      <c r="D172" s="55">
        <v>5</v>
      </c>
      <c r="E172" s="56">
        <v>305708</v>
      </c>
    </row>
    <row r="173" spans="2:5" ht="17.25">
      <c r="B173" s="61" t="s">
        <v>80</v>
      </c>
      <c r="C173" s="61"/>
      <c r="D173" s="52">
        <v>5</v>
      </c>
      <c r="E173" s="53">
        <v>305708</v>
      </c>
    </row>
    <row r="174" spans="2:5" ht="17.25">
      <c r="B174" s="61"/>
      <c r="C174" s="61"/>
      <c r="D174" s="284"/>
      <c r="E174" s="295"/>
    </row>
    <row r="175" spans="2:5" ht="17.25">
      <c r="B175" s="74" t="s">
        <v>490</v>
      </c>
      <c r="C175" s="74"/>
      <c r="D175" s="284"/>
      <c r="E175" s="295"/>
    </row>
    <row r="176" spans="2:5" ht="17.25">
      <c r="B176" s="75" t="s">
        <v>491</v>
      </c>
      <c r="C176" s="76"/>
      <c r="D176" s="287" t="s">
        <v>109</v>
      </c>
      <c r="E176" s="71">
        <v>2619061</v>
      </c>
    </row>
    <row r="177" spans="2:5" ht="17.25">
      <c r="B177" s="61" t="s">
        <v>124</v>
      </c>
      <c r="C177" s="61"/>
      <c r="D177" s="52">
        <v>5</v>
      </c>
      <c r="E177" s="53">
        <v>13095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5</v>
      </c>
      <c r="E179" s="53">
        <v>13095</v>
      </c>
    </row>
    <row r="180" spans="2:5" ht="17.25">
      <c r="B180" s="61"/>
      <c r="C180" s="61"/>
      <c r="D180" s="284"/>
      <c r="E180" s="295"/>
    </row>
    <row r="181" spans="2:5" ht="17.25">
      <c r="B181" s="74" t="s">
        <v>452</v>
      </c>
      <c r="C181" s="74"/>
      <c r="D181" s="284"/>
      <c r="E181" s="295"/>
    </row>
    <row r="182" spans="2:5" ht="17.25">
      <c r="B182" s="75" t="s">
        <v>492</v>
      </c>
      <c r="C182" s="76"/>
      <c r="D182" s="287" t="s">
        <v>109</v>
      </c>
      <c r="E182" s="71">
        <v>138798</v>
      </c>
    </row>
    <row r="183" spans="2:5" ht="17.25">
      <c r="B183" s="61" t="s">
        <v>124</v>
      </c>
      <c r="C183" s="61"/>
      <c r="D183" s="52">
        <v>8</v>
      </c>
      <c r="E183" s="53">
        <v>1110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1110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52"/>
      <c r="E228" s="53"/>
    </row>
    <row r="229" spans="2:5" ht="17.25">
      <c r="B229" s="62" t="s">
        <v>203</v>
      </c>
      <c r="C229" s="63"/>
      <c r="D229" s="94"/>
      <c r="E229" s="71">
        <v>245112555</v>
      </c>
    </row>
    <row r="230" spans="2:5" ht="17.25">
      <c r="B230" s="61" t="s">
        <v>124</v>
      </c>
      <c r="C230" s="61"/>
      <c r="D230" s="288"/>
      <c r="E230" s="53">
        <v>920270</v>
      </c>
    </row>
    <row r="231" spans="2:5" ht="18" thickBot="1">
      <c r="B231" s="65" t="s">
        <v>115</v>
      </c>
      <c r="C231" s="65"/>
      <c r="D231" s="291"/>
      <c r="E231" s="56">
        <v>305708</v>
      </c>
    </row>
    <row r="232" spans="2:5" ht="18" thickBot="1">
      <c r="B232" s="57" t="s">
        <v>203</v>
      </c>
      <c r="C232" s="58"/>
      <c r="D232" s="289"/>
      <c r="E232" s="77">
        <v>1225978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453</v>
      </c>
      <c r="C238" s="53">
        <v>479057190</v>
      </c>
      <c r="D238" s="52">
        <v>3</v>
      </c>
      <c r="E238" s="53">
        <v>1437172</v>
      </c>
    </row>
    <row r="239" spans="2:5" ht="17.25">
      <c r="B239" s="47" t="s">
        <v>454</v>
      </c>
      <c r="C239" s="53">
        <v>222147760</v>
      </c>
      <c r="D239" s="52">
        <v>3</v>
      </c>
      <c r="E239" s="53">
        <v>666443</v>
      </c>
    </row>
    <row r="240" spans="2:5" ht="17.25">
      <c r="B240" s="47" t="s">
        <v>793</v>
      </c>
      <c r="C240" s="53">
        <v>116519583</v>
      </c>
      <c r="D240" s="52">
        <v>3</v>
      </c>
      <c r="E240" s="53">
        <v>349559</v>
      </c>
    </row>
    <row r="241" spans="2:5" ht="17.25">
      <c r="B241" s="47" t="s">
        <v>455</v>
      </c>
      <c r="C241" s="53">
        <v>18414664</v>
      </c>
      <c r="D241" s="52">
        <v>3</v>
      </c>
      <c r="E241" s="53">
        <v>55244</v>
      </c>
    </row>
    <row r="242" spans="2:5" ht="17.25">
      <c r="B242" s="47" t="s">
        <v>794</v>
      </c>
      <c r="C242" s="53">
        <v>15323847</v>
      </c>
      <c r="D242" s="52">
        <v>3</v>
      </c>
      <c r="E242" s="53">
        <v>45972</v>
      </c>
    </row>
    <row r="243" spans="2:5" ht="17.25">
      <c r="B243" s="47" t="s">
        <v>649</v>
      </c>
      <c r="C243" s="53">
        <v>587223378</v>
      </c>
      <c r="D243" s="52">
        <v>3</v>
      </c>
      <c r="E243" s="53">
        <v>1761670</v>
      </c>
    </row>
    <row r="244" spans="2:5" ht="17.25">
      <c r="B244" s="47" t="s">
        <v>456</v>
      </c>
      <c r="C244" s="53">
        <v>235451268</v>
      </c>
      <c r="D244" s="52">
        <v>3</v>
      </c>
      <c r="E244" s="53">
        <v>706354</v>
      </c>
    </row>
    <row r="245" spans="2:5" ht="17.25">
      <c r="B245" s="47" t="s">
        <v>457</v>
      </c>
      <c r="C245" s="53">
        <v>428571164</v>
      </c>
      <c r="D245" s="52">
        <v>2.5</v>
      </c>
      <c r="E245" s="53">
        <v>1071428</v>
      </c>
    </row>
    <row r="246" spans="2:5" ht="17.25">
      <c r="B246" s="47" t="s">
        <v>458</v>
      </c>
      <c r="C246" s="53">
        <v>219988623</v>
      </c>
      <c r="D246" s="52">
        <v>1.516</v>
      </c>
      <c r="E246" s="53">
        <v>333503</v>
      </c>
    </row>
    <row r="247" spans="2:5" ht="17.25">
      <c r="B247" s="47" t="s">
        <v>650</v>
      </c>
      <c r="C247" s="53">
        <v>116642286</v>
      </c>
      <c r="D247" s="52">
        <v>1</v>
      </c>
      <c r="E247" s="53">
        <v>116642</v>
      </c>
    </row>
    <row r="248" spans="2:5" ht="17.25">
      <c r="B248" s="47" t="s">
        <v>469</v>
      </c>
      <c r="C248" s="53">
        <v>18414664</v>
      </c>
      <c r="D248" s="52">
        <v>1.3260000000000001</v>
      </c>
      <c r="E248" s="53">
        <v>24418</v>
      </c>
    </row>
    <row r="249" spans="2:5" ht="17.25">
      <c r="B249" s="47" t="s">
        <v>459</v>
      </c>
      <c r="C249" s="53">
        <v>15462645</v>
      </c>
      <c r="D249" s="52">
        <v>2.2000000000000002</v>
      </c>
      <c r="E249" s="53">
        <v>34018</v>
      </c>
    </row>
    <row r="250" spans="2:5" ht="17.25">
      <c r="B250" s="47" t="s">
        <v>460</v>
      </c>
      <c r="C250" s="53">
        <v>851601842</v>
      </c>
      <c r="D250" s="52">
        <v>1</v>
      </c>
      <c r="E250" s="53">
        <v>851602</v>
      </c>
    </row>
    <row r="251" spans="2:5" ht="17.25">
      <c r="B251" s="47" t="s">
        <v>651</v>
      </c>
      <c r="C251" s="53">
        <v>113503755</v>
      </c>
      <c r="D251" s="52">
        <v>1</v>
      </c>
      <c r="E251" s="53">
        <v>113504</v>
      </c>
    </row>
    <row r="252" spans="2:5" ht="17.25">
      <c r="B252" s="47" t="s">
        <v>652</v>
      </c>
      <c r="C252" s="53">
        <v>113503755</v>
      </c>
      <c r="D252" s="52">
        <v>1</v>
      </c>
      <c r="E252" s="53">
        <v>113504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7681033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10219222</v>
      </c>
    </row>
    <row r="276" spans="2:5" ht="17.25">
      <c r="B276" s="61" t="s">
        <v>130</v>
      </c>
      <c r="C276" s="61"/>
      <c r="D276" s="288"/>
      <c r="E276" s="53">
        <v>10219222</v>
      </c>
    </row>
    <row r="277" spans="2:5" ht="17.25">
      <c r="B277" s="61" t="s">
        <v>78</v>
      </c>
      <c r="C277" s="61"/>
      <c r="D277" s="288"/>
      <c r="E277" s="53">
        <v>5109611</v>
      </c>
    </row>
    <row r="278" spans="2:5" ht="17.25">
      <c r="B278" s="61" t="s">
        <v>131</v>
      </c>
      <c r="C278" s="61"/>
      <c r="D278" s="288"/>
      <c r="E278" s="53">
        <v>22336338</v>
      </c>
    </row>
    <row r="279" spans="2:5" ht="17.25">
      <c r="B279" s="61" t="s">
        <v>132</v>
      </c>
      <c r="C279" s="61"/>
      <c r="D279" s="288"/>
      <c r="E279" s="53">
        <v>4258009</v>
      </c>
    </row>
    <row r="280" spans="2:5" ht="17.25">
      <c r="B280" s="61" t="s">
        <v>133</v>
      </c>
      <c r="C280" s="61"/>
      <c r="D280" s="288"/>
      <c r="E280" s="53">
        <v>1225978</v>
      </c>
    </row>
    <row r="281" spans="2:5" ht="18" thickBot="1">
      <c r="B281" s="65" t="s">
        <v>134</v>
      </c>
      <c r="C281" s="65"/>
      <c r="D281" s="291"/>
      <c r="E281" s="56">
        <v>7681033</v>
      </c>
    </row>
    <row r="282" spans="2:5" ht="18" thickBot="1">
      <c r="B282" s="57" t="s">
        <v>135</v>
      </c>
      <c r="C282" s="58"/>
      <c r="D282" s="289"/>
      <c r="E282" s="60">
        <v>61049413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0">
    <tabColor theme="4" tint="0.39997558519241921"/>
  </sheetPr>
  <dimension ref="B1:F282"/>
  <sheetViews>
    <sheetView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653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222807514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2673690</v>
      </c>
    </row>
    <row r="9" spans="2:5" ht="18" thickBot="1">
      <c r="B9" s="57" t="s">
        <v>89</v>
      </c>
      <c r="C9" s="58"/>
      <c r="D9" s="59">
        <v>12</v>
      </c>
      <c r="E9" s="60">
        <v>2673690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1.59</v>
      </c>
      <c r="E14" s="53">
        <v>354264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10.41</v>
      </c>
      <c r="E25" s="53">
        <v>2319426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2673690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2673690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584</v>
      </c>
      <c r="C36" s="69"/>
      <c r="D36" s="287" t="s">
        <v>109</v>
      </c>
      <c r="E36" s="71">
        <v>171727375</v>
      </c>
    </row>
    <row r="37" spans="2:6" ht="17.25">
      <c r="B37" s="61" t="s">
        <v>110</v>
      </c>
      <c r="C37" s="61"/>
      <c r="D37" s="52">
        <v>25</v>
      </c>
      <c r="E37" s="53">
        <v>4293184</v>
      </c>
    </row>
    <row r="38" spans="2:6" ht="17.25">
      <c r="B38" s="61" t="s">
        <v>111</v>
      </c>
      <c r="C38" s="61"/>
      <c r="D38" s="52">
        <v>0.5</v>
      </c>
      <c r="E38" s="53">
        <v>85864</v>
      </c>
    </row>
    <row r="39" spans="2:6" ht="17.25">
      <c r="B39" s="61" t="s">
        <v>111</v>
      </c>
      <c r="C39" s="61"/>
      <c r="D39" s="52">
        <v>0.5</v>
      </c>
      <c r="E39" s="53">
        <v>85864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171727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27</v>
      </c>
      <c r="E45" s="53">
        <v>4636639</v>
      </c>
    </row>
    <row r="46" spans="2:6" ht="17.25">
      <c r="B46" s="61"/>
      <c r="C46" s="61"/>
      <c r="D46" s="284"/>
      <c r="E46" s="295"/>
    </row>
    <row r="47" spans="2:6" ht="17.25">
      <c r="B47" s="69" t="s">
        <v>585</v>
      </c>
      <c r="C47" s="69"/>
      <c r="D47" s="287" t="s">
        <v>109</v>
      </c>
      <c r="E47" s="71">
        <v>50221423</v>
      </c>
    </row>
    <row r="48" spans="2:6" ht="17.25">
      <c r="B48" s="61" t="s">
        <v>110</v>
      </c>
      <c r="C48" s="61"/>
      <c r="D48" s="52">
        <v>25</v>
      </c>
      <c r="E48" s="53">
        <v>1255536</v>
      </c>
    </row>
    <row r="49" spans="2:5" ht="17.25">
      <c r="B49" s="61" t="s">
        <v>111</v>
      </c>
      <c r="C49" s="61"/>
      <c r="D49" s="52">
        <v>0.5</v>
      </c>
      <c r="E49" s="53">
        <v>25111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50221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26.5</v>
      </c>
      <c r="E56" s="53">
        <v>1330868</v>
      </c>
    </row>
    <row r="57" spans="2:5" ht="17.25">
      <c r="B57" s="61"/>
      <c r="C57" s="61"/>
      <c r="D57" s="288"/>
      <c r="E57" s="298"/>
    </row>
    <row r="58" spans="2:5" ht="17.25">
      <c r="B58" s="69" t="s">
        <v>795</v>
      </c>
      <c r="C58" s="69"/>
      <c r="D58" s="287" t="s">
        <v>109</v>
      </c>
      <c r="E58" s="71">
        <v>858716</v>
      </c>
    </row>
    <row r="59" spans="2:5" ht="17.25">
      <c r="B59" s="61" t="s">
        <v>110</v>
      </c>
      <c r="C59" s="61"/>
      <c r="D59" s="52">
        <v>25</v>
      </c>
      <c r="E59" s="53">
        <v>21468</v>
      </c>
    </row>
    <row r="60" spans="2:5" ht="17.25">
      <c r="B60" s="61" t="s">
        <v>111</v>
      </c>
      <c r="C60" s="61"/>
      <c r="D60" s="52">
        <v>0.5</v>
      </c>
      <c r="E60" s="53">
        <v>429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1</v>
      </c>
      <c r="E65" s="53">
        <v>859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26.5</v>
      </c>
      <c r="E67" s="53">
        <v>22756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222807514</v>
      </c>
    </row>
    <row r="136" spans="2:5" ht="17.25">
      <c r="B136" s="61" t="s">
        <v>110</v>
      </c>
      <c r="C136" s="61"/>
      <c r="D136" s="52">
        <v>75</v>
      </c>
      <c r="E136" s="53">
        <v>5570188</v>
      </c>
    </row>
    <row r="137" spans="2:5" ht="17.25">
      <c r="B137" s="61" t="s">
        <v>111</v>
      </c>
      <c r="C137" s="61"/>
      <c r="D137" s="52">
        <v>1.5</v>
      </c>
      <c r="E137" s="53">
        <v>111404</v>
      </c>
    </row>
    <row r="138" spans="2:5" ht="17.25">
      <c r="B138" s="61" t="s">
        <v>111</v>
      </c>
      <c r="C138" s="61"/>
      <c r="D138" s="52">
        <v>0.5</v>
      </c>
      <c r="E138" s="53">
        <v>85864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3</v>
      </c>
      <c r="E142" s="53">
        <v>222807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5990263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1336845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541</v>
      </c>
      <c r="C163" s="74"/>
      <c r="D163" s="284"/>
      <c r="E163" s="295"/>
    </row>
    <row r="164" spans="2:5" ht="17.25">
      <c r="B164" s="75">
        <v>150</v>
      </c>
      <c r="C164" s="76"/>
      <c r="D164" s="287" t="s">
        <v>109</v>
      </c>
      <c r="E164" s="71">
        <v>1855108</v>
      </c>
    </row>
    <row r="165" spans="2:5" ht="17.25">
      <c r="B165" s="61" t="s">
        <v>124</v>
      </c>
      <c r="C165" s="61"/>
      <c r="D165" s="52">
        <v>5</v>
      </c>
      <c r="E165" s="53">
        <v>9276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5</v>
      </c>
      <c r="E167" s="53">
        <v>9276</v>
      </c>
    </row>
    <row r="168" spans="2:5" ht="17.25">
      <c r="B168" s="61"/>
      <c r="C168" s="61"/>
      <c r="D168" s="284"/>
      <c r="E168" s="295"/>
    </row>
    <row r="169" spans="2:5" ht="17.25">
      <c r="B169" s="74" t="s">
        <v>542</v>
      </c>
      <c r="C169" s="74"/>
      <c r="D169" s="284"/>
      <c r="E169" s="295"/>
    </row>
    <row r="170" spans="2:5" ht="17.25">
      <c r="B170" s="75">
        <v>151</v>
      </c>
      <c r="C170" s="76"/>
      <c r="D170" s="287" t="s">
        <v>109</v>
      </c>
      <c r="E170" s="71">
        <v>3743610</v>
      </c>
    </row>
    <row r="171" spans="2:5" ht="17.25">
      <c r="B171" s="61" t="s">
        <v>124</v>
      </c>
      <c r="C171" s="61"/>
      <c r="D171" s="52">
        <v>8</v>
      </c>
      <c r="E171" s="53">
        <v>29949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29949</v>
      </c>
    </row>
    <row r="174" spans="2:5" ht="17.25">
      <c r="B174" s="61"/>
      <c r="C174" s="61"/>
      <c r="D174" s="284"/>
      <c r="E174" s="295"/>
    </row>
    <row r="175" spans="2:5" ht="17.25">
      <c r="B175" s="74" t="s">
        <v>543</v>
      </c>
      <c r="C175" s="74"/>
      <c r="D175" s="284"/>
      <c r="E175" s="295"/>
    </row>
    <row r="176" spans="2:5" ht="17.25">
      <c r="B176" s="75">
        <v>152</v>
      </c>
      <c r="C176" s="76"/>
      <c r="D176" s="287" t="s">
        <v>109</v>
      </c>
      <c r="E176" s="71">
        <v>33249696</v>
      </c>
    </row>
    <row r="177" spans="2:5" ht="17.25">
      <c r="B177" s="61" t="s">
        <v>124</v>
      </c>
      <c r="C177" s="61"/>
      <c r="D177" s="52">
        <v>8</v>
      </c>
      <c r="E177" s="53">
        <v>265998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265998</v>
      </c>
    </row>
    <row r="180" spans="2:5" ht="17.25">
      <c r="B180" s="61"/>
      <c r="C180" s="61"/>
      <c r="D180" s="284"/>
      <c r="E180" s="295"/>
    </row>
    <row r="181" spans="2:5" ht="17.25">
      <c r="B181" s="74" t="s">
        <v>544</v>
      </c>
      <c r="C181" s="74"/>
      <c r="D181" s="284"/>
      <c r="E181" s="295"/>
    </row>
    <row r="182" spans="2:5" ht="17.25">
      <c r="B182" s="75">
        <v>250</v>
      </c>
      <c r="C182" s="76"/>
      <c r="D182" s="287" t="s">
        <v>109</v>
      </c>
      <c r="E182" s="71">
        <v>8918116</v>
      </c>
    </row>
    <row r="183" spans="2:5" ht="17.25">
      <c r="B183" s="61" t="s">
        <v>124</v>
      </c>
      <c r="C183" s="61"/>
      <c r="D183" s="52">
        <v>8</v>
      </c>
      <c r="E183" s="53">
        <v>71345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71345</v>
      </c>
    </row>
    <row r="186" spans="2:5" ht="17.25">
      <c r="B186" s="61"/>
      <c r="C186" s="61"/>
      <c r="D186" s="284"/>
      <c r="E186" s="295"/>
    </row>
    <row r="187" spans="2:5" ht="17.25">
      <c r="B187" s="74" t="s">
        <v>545</v>
      </c>
      <c r="C187" s="74"/>
      <c r="D187" s="284"/>
      <c r="E187" s="295"/>
    </row>
    <row r="188" spans="2:5" ht="17.25">
      <c r="B188" s="75">
        <v>251</v>
      </c>
      <c r="C188" s="76"/>
      <c r="D188" s="287" t="s">
        <v>109</v>
      </c>
      <c r="E188" s="71">
        <v>582358</v>
      </c>
    </row>
    <row r="189" spans="2:5" ht="17.25">
      <c r="B189" s="61" t="s">
        <v>124</v>
      </c>
      <c r="C189" s="61"/>
      <c r="D189" s="52">
        <v>8</v>
      </c>
      <c r="E189" s="53">
        <v>4659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8</v>
      </c>
      <c r="E191" s="53">
        <v>4659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52"/>
      <c r="E228" s="53"/>
    </row>
    <row r="229" spans="2:5" ht="17.25">
      <c r="B229" s="62" t="s">
        <v>203</v>
      </c>
      <c r="C229" s="63"/>
      <c r="D229" s="94"/>
      <c r="E229" s="71">
        <v>48348888</v>
      </c>
    </row>
    <row r="230" spans="2:5" ht="17.25">
      <c r="B230" s="61" t="s">
        <v>124</v>
      </c>
      <c r="C230" s="61"/>
      <c r="D230" s="288"/>
      <c r="E230" s="53">
        <v>381227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381227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883</v>
      </c>
      <c r="C238" s="53">
        <v>222807514</v>
      </c>
      <c r="D238" s="52">
        <v>1</v>
      </c>
      <c r="E238" s="53">
        <v>222808</v>
      </c>
    </row>
    <row r="239" spans="2:5" ht="17.25">
      <c r="B239" s="47" t="s">
        <v>884</v>
      </c>
      <c r="C239" s="53">
        <v>222807514</v>
      </c>
      <c r="D239" s="52">
        <v>1</v>
      </c>
      <c r="E239" s="53">
        <v>222808</v>
      </c>
    </row>
    <row r="240" spans="2:5" ht="17.25">
      <c r="B240" s="47" t="s">
        <v>885</v>
      </c>
      <c r="C240" s="53">
        <v>222807514</v>
      </c>
      <c r="D240" s="52">
        <v>1</v>
      </c>
      <c r="E240" s="53">
        <v>222808</v>
      </c>
    </row>
    <row r="241" spans="2:5" ht="17.25">
      <c r="B241" s="47" t="s">
        <v>886</v>
      </c>
      <c r="C241" s="53">
        <v>222807514</v>
      </c>
      <c r="D241" s="52">
        <v>2</v>
      </c>
      <c r="E241" s="53">
        <v>445615</v>
      </c>
    </row>
    <row r="242" spans="2:5" ht="17.25">
      <c r="B242" s="47" t="s">
        <v>887</v>
      </c>
      <c r="C242" s="53">
        <v>222807514</v>
      </c>
      <c r="D242" s="52">
        <v>3</v>
      </c>
      <c r="E242" s="53">
        <v>668423</v>
      </c>
    </row>
    <row r="243" spans="2:5" ht="17.25">
      <c r="B243" s="47" t="s">
        <v>888</v>
      </c>
      <c r="C243" s="53">
        <v>12467435</v>
      </c>
      <c r="D243" s="52">
        <v>2</v>
      </c>
      <c r="E243" s="53">
        <v>24935</v>
      </c>
    </row>
    <row r="244" spans="2:5" ht="17.25">
      <c r="B244" s="47" t="s">
        <v>889</v>
      </c>
      <c r="C244" s="53">
        <v>14806969</v>
      </c>
      <c r="D244" s="52">
        <v>3</v>
      </c>
      <c r="E244" s="53">
        <v>44421</v>
      </c>
    </row>
    <row r="245" spans="2:5" ht="17.25">
      <c r="B245" s="47" t="s">
        <v>890</v>
      </c>
      <c r="C245" s="53">
        <v>77104104</v>
      </c>
      <c r="D245" s="52">
        <v>3</v>
      </c>
      <c r="E245" s="53">
        <v>231312</v>
      </c>
    </row>
    <row r="246" spans="2:5" ht="17.25">
      <c r="B246" s="47" t="s">
        <v>891</v>
      </c>
      <c r="C246" s="53">
        <v>31214277</v>
      </c>
      <c r="D246" s="52">
        <v>2.5</v>
      </c>
      <c r="E246" s="53">
        <v>78036</v>
      </c>
    </row>
    <row r="247" spans="2:5" ht="17.25">
      <c r="B247" s="47" t="s">
        <v>892</v>
      </c>
      <c r="C247" s="53">
        <v>40720949</v>
      </c>
      <c r="D247" s="52">
        <v>3</v>
      </c>
      <c r="E247" s="53">
        <v>122163</v>
      </c>
    </row>
    <row r="248" spans="2:5" ht="17.25">
      <c r="B248" s="47" t="s">
        <v>893</v>
      </c>
      <c r="C248" s="53">
        <v>8416836</v>
      </c>
      <c r="D248" s="52">
        <v>2</v>
      </c>
      <c r="E248" s="53">
        <v>16834</v>
      </c>
    </row>
    <row r="249" spans="2:5" ht="17.25">
      <c r="B249" s="47" t="s">
        <v>894</v>
      </c>
      <c r="C249" s="53">
        <v>16987271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2300163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2673690</v>
      </c>
    </row>
    <row r="276" spans="2:5" ht="17.25">
      <c r="B276" s="61" t="s">
        <v>130</v>
      </c>
      <c r="C276" s="61"/>
      <c r="D276" s="288"/>
      <c r="E276" s="53">
        <v>2673690</v>
      </c>
    </row>
    <row r="277" spans="2:5" ht="17.25">
      <c r="B277" s="61" t="s">
        <v>78</v>
      </c>
      <c r="C277" s="61"/>
      <c r="D277" s="288"/>
      <c r="E277" s="53">
        <v>1336845</v>
      </c>
    </row>
    <row r="278" spans="2:5" ht="17.25">
      <c r="B278" s="61" t="s">
        <v>131</v>
      </c>
      <c r="C278" s="61"/>
      <c r="D278" s="288"/>
      <c r="E278" s="53">
        <v>5990263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381227</v>
      </c>
    </row>
    <row r="281" spans="2:5" ht="18" thickBot="1">
      <c r="B281" s="65" t="s">
        <v>134</v>
      </c>
      <c r="C281" s="65"/>
      <c r="D281" s="291"/>
      <c r="E281" s="56">
        <v>2300163</v>
      </c>
    </row>
    <row r="282" spans="2:5" ht="18" thickBot="1">
      <c r="B282" s="57" t="s">
        <v>135</v>
      </c>
      <c r="C282" s="58"/>
      <c r="D282" s="289"/>
      <c r="E282" s="60">
        <v>15355878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1">
    <tabColor theme="4" tint="0.39997558519241921"/>
  </sheetPr>
  <dimension ref="B1:F282"/>
  <sheetViews>
    <sheetView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724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622875881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7474511</v>
      </c>
    </row>
    <row r="9" spans="2:5" ht="18" thickBot="1">
      <c r="B9" s="57" t="s">
        <v>89</v>
      </c>
      <c r="C9" s="58"/>
      <c r="D9" s="59">
        <v>12</v>
      </c>
      <c r="E9" s="60">
        <v>7474511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12</v>
      </c>
      <c r="E25" s="53">
        <v>7474511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7474511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7474511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895</v>
      </c>
      <c r="C36" s="69"/>
      <c r="D36" s="287" t="s">
        <v>109</v>
      </c>
      <c r="E36" s="71">
        <v>147100171</v>
      </c>
    </row>
    <row r="37" spans="2:6" ht="17.25">
      <c r="B37" s="61" t="s">
        <v>110</v>
      </c>
      <c r="C37" s="61"/>
      <c r="D37" s="52">
        <v>25</v>
      </c>
      <c r="E37" s="53">
        <v>3677504</v>
      </c>
    </row>
    <row r="38" spans="2:6" ht="17.25">
      <c r="B38" s="61" t="s">
        <v>111</v>
      </c>
      <c r="C38" s="61"/>
      <c r="D38" s="52">
        <v>0.5</v>
      </c>
      <c r="E38" s="53">
        <v>73550</v>
      </c>
    </row>
    <row r="39" spans="2:6" ht="17.25">
      <c r="B39" s="61" t="s">
        <v>111</v>
      </c>
      <c r="C39" s="61"/>
      <c r="D39" s="52">
        <v>0.5</v>
      </c>
      <c r="E39" s="53">
        <v>73550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147100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27</v>
      </c>
      <c r="E45" s="53">
        <v>3971704</v>
      </c>
    </row>
    <row r="46" spans="2:6" ht="17.25">
      <c r="B46" s="61"/>
      <c r="C46" s="61"/>
      <c r="D46" s="284"/>
      <c r="E46" s="295"/>
    </row>
    <row r="47" spans="2:6" ht="17.25">
      <c r="B47" s="69" t="s">
        <v>896</v>
      </c>
      <c r="C47" s="69"/>
      <c r="D47" s="287" t="s">
        <v>109</v>
      </c>
      <c r="E47" s="71">
        <v>457376751</v>
      </c>
    </row>
    <row r="48" spans="2:6" ht="17.25">
      <c r="B48" s="61" t="s">
        <v>110</v>
      </c>
      <c r="C48" s="61"/>
      <c r="D48" s="52">
        <v>25</v>
      </c>
      <c r="E48" s="53">
        <v>11434419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457377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26</v>
      </c>
      <c r="E56" s="53">
        <v>11891796</v>
      </c>
    </row>
    <row r="57" spans="2:5" ht="17.25">
      <c r="B57" s="61"/>
      <c r="C57" s="61"/>
      <c r="D57" s="288"/>
      <c r="E57" s="298"/>
    </row>
    <row r="58" spans="2:5" ht="17.25">
      <c r="B58" s="69" t="s">
        <v>897</v>
      </c>
      <c r="C58" s="69"/>
      <c r="D58" s="287" t="s">
        <v>109</v>
      </c>
      <c r="E58" s="71">
        <v>18398959</v>
      </c>
    </row>
    <row r="59" spans="2:5" ht="17.25">
      <c r="B59" s="61" t="s">
        <v>110</v>
      </c>
      <c r="C59" s="61"/>
      <c r="D59" s="52">
        <v>25</v>
      </c>
      <c r="E59" s="53">
        <v>459974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1</v>
      </c>
      <c r="E65" s="53">
        <v>18399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26</v>
      </c>
      <c r="E67" s="53">
        <v>478373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622875881</v>
      </c>
    </row>
    <row r="136" spans="2:5" ht="17.25">
      <c r="B136" s="61" t="s">
        <v>110</v>
      </c>
      <c r="C136" s="61"/>
      <c r="D136" s="52">
        <v>75</v>
      </c>
      <c r="E136" s="53">
        <v>15571897</v>
      </c>
    </row>
    <row r="137" spans="2:5" ht="17.25">
      <c r="B137" s="61" t="s">
        <v>111</v>
      </c>
      <c r="C137" s="61"/>
      <c r="D137" s="52">
        <v>0.5</v>
      </c>
      <c r="E137" s="53">
        <v>73550</v>
      </c>
    </row>
    <row r="138" spans="2:5" ht="17.25">
      <c r="B138" s="61" t="s">
        <v>111</v>
      </c>
      <c r="C138" s="61"/>
      <c r="D138" s="52">
        <v>0.5</v>
      </c>
      <c r="E138" s="53">
        <v>73550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3</v>
      </c>
      <c r="E142" s="53">
        <v>622876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16341873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3737255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622875881</v>
      </c>
    </row>
    <row r="151" spans="2:5" ht="17.25">
      <c r="B151" s="61" t="s">
        <v>119</v>
      </c>
      <c r="C151" s="61"/>
      <c r="D151" s="52">
        <v>4</v>
      </c>
      <c r="E151" s="53">
        <v>2491504</v>
      </c>
    </row>
    <row r="152" spans="2:5" ht="17.25">
      <c r="B152" s="61" t="s">
        <v>120</v>
      </c>
      <c r="C152" s="61"/>
      <c r="D152" s="52">
        <v>1</v>
      </c>
      <c r="E152" s="53">
        <v>622876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0.5</v>
      </c>
      <c r="E154" s="53">
        <v>311438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5.5</v>
      </c>
      <c r="E158" s="60">
        <v>3425818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898</v>
      </c>
      <c r="C163" s="74"/>
      <c r="D163" s="284"/>
      <c r="E163" s="295"/>
    </row>
    <row r="164" spans="2:5" ht="17.25">
      <c r="B164" s="75" t="s">
        <v>546</v>
      </c>
      <c r="C164" s="76"/>
      <c r="D164" s="287" t="s">
        <v>109</v>
      </c>
      <c r="E164" s="71">
        <v>295606947</v>
      </c>
    </row>
    <row r="165" spans="2:5" ht="17.25">
      <c r="B165" s="61" t="s">
        <v>124</v>
      </c>
      <c r="C165" s="61"/>
      <c r="D165" s="52">
        <v>8</v>
      </c>
      <c r="E165" s="53">
        <v>2364856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2364856</v>
      </c>
    </row>
    <row r="168" spans="2:5" ht="17.25">
      <c r="B168" s="61"/>
      <c r="C168" s="61"/>
      <c r="D168" s="284"/>
      <c r="E168" s="295"/>
    </row>
    <row r="169" spans="2:5" ht="17.25">
      <c r="B169" s="74" t="s">
        <v>899</v>
      </c>
      <c r="C169" s="74"/>
      <c r="D169" s="284"/>
      <c r="E169" s="295"/>
    </row>
    <row r="170" spans="2:5" ht="17.25">
      <c r="B170" s="75">
        <v>101</v>
      </c>
      <c r="C170" s="76"/>
      <c r="D170" s="287" t="s">
        <v>109</v>
      </c>
      <c r="E170" s="71">
        <v>10606459</v>
      </c>
    </row>
    <row r="171" spans="2:5" ht="17.25">
      <c r="B171" s="61" t="s">
        <v>124</v>
      </c>
      <c r="C171" s="61"/>
      <c r="D171" s="52">
        <v>8</v>
      </c>
      <c r="E171" s="53">
        <v>84852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84852</v>
      </c>
    </row>
    <row r="174" spans="2:5" ht="17.25">
      <c r="B174" s="61"/>
      <c r="C174" s="61"/>
      <c r="D174" s="284"/>
      <c r="E174" s="295"/>
    </row>
    <row r="175" spans="2:5" ht="17.25">
      <c r="B175" s="74" t="s">
        <v>900</v>
      </c>
      <c r="C175" s="74"/>
      <c r="D175" s="284"/>
      <c r="E175" s="295"/>
    </row>
    <row r="176" spans="2:5" ht="17.25">
      <c r="B176" s="75">
        <v>108</v>
      </c>
      <c r="C176" s="76"/>
      <c r="D176" s="287" t="s">
        <v>109</v>
      </c>
      <c r="E176" s="71">
        <v>12989483</v>
      </c>
    </row>
    <row r="177" spans="2:5" ht="17.25">
      <c r="B177" s="61" t="s">
        <v>124</v>
      </c>
      <c r="C177" s="61"/>
      <c r="D177" s="52">
        <v>8</v>
      </c>
      <c r="E177" s="53">
        <v>103916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103916</v>
      </c>
    </row>
    <row r="180" spans="2:5" ht="17.25">
      <c r="B180" s="61"/>
      <c r="C180" s="61"/>
      <c r="D180" s="284"/>
      <c r="E180" s="295"/>
    </row>
    <row r="181" spans="2:5" ht="17.25">
      <c r="B181" s="74" t="s">
        <v>901</v>
      </c>
      <c r="C181" s="74"/>
      <c r="D181" s="284"/>
      <c r="E181" s="295"/>
    </row>
    <row r="182" spans="2:5" ht="17.25">
      <c r="B182" s="75">
        <v>301</v>
      </c>
      <c r="C182" s="76"/>
      <c r="D182" s="287" t="s">
        <v>109</v>
      </c>
      <c r="E182" s="71">
        <v>839447</v>
      </c>
    </row>
    <row r="183" spans="2:5" ht="17.25">
      <c r="B183" s="61" t="s">
        <v>124</v>
      </c>
      <c r="C183" s="61"/>
      <c r="D183" s="52">
        <v>8</v>
      </c>
      <c r="E183" s="53">
        <v>6716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6716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52"/>
      <c r="E228" s="53"/>
    </row>
    <row r="229" spans="2:5" ht="17.25">
      <c r="B229" s="62" t="s">
        <v>203</v>
      </c>
      <c r="C229" s="63"/>
      <c r="D229" s="94"/>
      <c r="E229" s="71">
        <v>320042336</v>
      </c>
    </row>
    <row r="230" spans="2:5" ht="17.25">
      <c r="B230" s="61" t="s">
        <v>124</v>
      </c>
      <c r="C230" s="61"/>
      <c r="D230" s="288"/>
      <c r="E230" s="53">
        <v>2560340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2560340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547</v>
      </c>
      <c r="C238" s="53">
        <v>91652192</v>
      </c>
      <c r="D238" s="52">
        <v>3</v>
      </c>
      <c r="E238" s="53">
        <v>274957</v>
      </c>
    </row>
    <row r="239" spans="2:5" ht="17.25">
      <c r="B239" s="47" t="s">
        <v>548</v>
      </c>
      <c r="C239" s="53">
        <v>11837731</v>
      </c>
      <c r="D239" s="52">
        <v>3</v>
      </c>
      <c r="E239" s="53">
        <v>35513</v>
      </c>
    </row>
    <row r="240" spans="2:5" ht="17.25">
      <c r="B240" s="47" t="s">
        <v>549</v>
      </c>
      <c r="C240" s="53">
        <v>31777153</v>
      </c>
      <c r="D240" s="52">
        <v>3</v>
      </c>
      <c r="E240" s="53">
        <v>95331</v>
      </c>
    </row>
    <row r="241" spans="2:5" ht="17.25">
      <c r="B241" s="47" t="s">
        <v>550</v>
      </c>
      <c r="C241" s="53">
        <v>18505454</v>
      </c>
      <c r="D241" s="52">
        <v>3</v>
      </c>
      <c r="E241" s="53">
        <v>55516</v>
      </c>
    </row>
    <row r="242" spans="2:5" ht="17.25">
      <c r="B242" s="47" t="s">
        <v>551</v>
      </c>
      <c r="C242" s="53">
        <v>35820889</v>
      </c>
      <c r="D242" s="52">
        <v>3</v>
      </c>
      <c r="E242" s="53">
        <v>107463</v>
      </c>
    </row>
    <row r="243" spans="2:5" ht="17.25">
      <c r="B243" s="47" t="s">
        <v>902</v>
      </c>
      <c r="C243" s="53">
        <v>105498524</v>
      </c>
      <c r="D243" s="52">
        <v>3</v>
      </c>
      <c r="E243" s="53">
        <v>316496</v>
      </c>
    </row>
    <row r="244" spans="2:5" ht="17.25">
      <c r="B244" s="47" t="s">
        <v>447</v>
      </c>
      <c r="C244" s="53">
        <v>622875881</v>
      </c>
      <c r="D244" s="52">
        <v>1</v>
      </c>
      <c r="E244" s="53">
        <v>622876</v>
      </c>
    </row>
    <row r="245" spans="2:5" ht="17.25">
      <c r="B245" s="47" t="s">
        <v>448</v>
      </c>
      <c r="C245" s="53">
        <v>622875881</v>
      </c>
      <c r="D245" s="52">
        <v>1</v>
      </c>
      <c r="E245" s="53">
        <v>622876</v>
      </c>
    </row>
    <row r="246" spans="2:5" ht="17.25">
      <c r="B246" s="47">
        <v>0</v>
      </c>
      <c r="C246" s="53">
        <v>0</v>
      </c>
      <c r="D246" s="52">
        <v>0</v>
      </c>
      <c r="E246" s="53">
        <v>0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2131028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7474511</v>
      </c>
    </row>
    <row r="276" spans="2:5" ht="17.25">
      <c r="B276" s="61" t="s">
        <v>130</v>
      </c>
      <c r="C276" s="61"/>
      <c r="D276" s="288"/>
      <c r="E276" s="53">
        <v>7474511</v>
      </c>
    </row>
    <row r="277" spans="2:5" ht="17.25">
      <c r="B277" s="61" t="s">
        <v>78</v>
      </c>
      <c r="C277" s="61"/>
      <c r="D277" s="288"/>
      <c r="E277" s="53">
        <v>3737255</v>
      </c>
    </row>
    <row r="278" spans="2:5" ht="17.25">
      <c r="B278" s="61" t="s">
        <v>131</v>
      </c>
      <c r="C278" s="61"/>
      <c r="D278" s="288"/>
      <c r="E278" s="53">
        <v>16341873</v>
      </c>
    </row>
    <row r="279" spans="2:5" ht="17.25">
      <c r="B279" s="61" t="s">
        <v>132</v>
      </c>
      <c r="C279" s="61"/>
      <c r="D279" s="288"/>
      <c r="E279" s="53">
        <v>3425818</v>
      </c>
    </row>
    <row r="280" spans="2:5" ht="17.25">
      <c r="B280" s="61" t="s">
        <v>133</v>
      </c>
      <c r="C280" s="61"/>
      <c r="D280" s="288"/>
      <c r="E280" s="53">
        <v>2560340</v>
      </c>
    </row>
    <row r="281" spans="2:5" ht="18" thickBot="1">
      <c r="B281" s="65" t="s">
        <v>134</v>
      </c>
      <c r="C281" s="65"/>
      <c r="D281" s="291"/>
      <c r="E281" s="56">
        <v>2131028</v>
      </c>
    </row>
    <row r="282" spans="2:5" ht="18" thickBot="1">
      <c r="B282" s="57" t="s">
        <v>135</v>
      </c>
      <c r="C282" s="58"/>
      <c r="D282" s="289"/>
      <c r="E282" s="60">
        <v>43145336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2">
    <tabColor theme="4" tint="0.39997558519241921"/>
  </sheetPr>
  <dimension ref="B1:F282"/>
  <sheetViews>
    <sheetView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2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654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1725207173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20702486</v>
      </c>
    </row>
    <row r="9" spans="2:5" ht="18" thickBot="1">
      <c r="B9" s="57" t="s">
        <v>89</v>
      </c>
      <c r="C9" s="58"/>
      <c r="D9" s="59">
        <v>12</v>
      </c>
      <c r="E9" s="60">
        <v>20702486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0.84499999999999997</v>
      </c>
      <c r="E14" s="53">
        <v>1457800</v>
      </c>
    </row>
    <row r="15" spans="2:5" ht="17.25">
      <c r="B15" s="61" t="s">
        <v>93</v>
      </c>
      <c r="C15" s="61"/>
      <c r="D15" s="52">
        <v>0.64500000000000002</v>
      </c>
      <c r="E15" s="53">
        <v>1112759</v>
      </c>
    </row>
    <row r="16" spans="2:5" ht="17.25">
      <c r="B16" s="61" t="s">
        <v>94</v>
      </c>
      <c r="C16" s="61"/>
      <c r="D16" s="52">
        <v>0.40300000000000002</v>
      </c>
      <c r="E16" s="53">
        <v>695258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0.151</v>
      </c>
      <c r="E18" s="53">
        <v>260506</v>
      </c>
    </row>
    <row r="19" spans="2:5" ht="17.25">
      <c r="B19" s="61" t="s">
        <v>97</v>
      </c>
      <c r="C19" s="61"/>
      <c r="D19" s="52">
        <v>6.0000000000000001E-3</v>
      </c>
      <c r="E19" s="53">
        <v>10351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0.30299999999999999</v>
      </c>
      <c r="E21" s="53">
        <v>522738</v>
      </c>
    </row>
    <row r="22" spans="2:5" ht="17.25">
      <c r="B22" s="61" t="s">
        <v>100</v>
      </c>
      <c r="C22" s="61"/>
      <c r="D22" s="52">
        <v>1.18</v>
      </c>
      <c r="E22" s="53">
        <v>2035744</v>
      </c>
    </row>
    <row r="23" spans="2:5" ht="17.25">
      <c r="B23" s="61" t="s">
        <v>101</v>
      </c>
      <c r="C23" s="61"/>
      <c r="D23" s="52">
        <v>2.5999999999999999E-2</v>
      </c>
      <c r="E23" s="53">
        <v>44855</v>
      </c>
    </row>
    <row r="24" spans="2:5" ht="17.25">
      <c r="B24" s="61" t="s">
        <v>102</v>
      </c>
      <c r="C24" s="61"/>
      <c r="D24" s="52">
        <v>6.0000000000000001E-3</v>
      </c>
      <c r="E24" s="53">
        <v>10351</v>
      </c>
    </row>
    <row r="25" spans="2:5" ht="17.25">
      <c r="B25" s="61" t="s">
        <v>103</v>
      </c>
      <c r="C25" s="61"/>
      <c r="D25" s="52">
        <v>8.4350000000000005</v>
      </c>
      <c r="E25" s="53">
        <v>14552123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20702485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20702485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506</v>
      </c>
      <c r="C36" s="69"/>
      <c r="D36" s="287" t="s">
        <v>109</v>
      </c>
      <c r="E36" s="71">
        <v>1126884557</v>
      </c>
    </row>
    <row r="37" spans="2:6" ht="17.25">
      <c r="B37" s="61" t="s">
        <v>110</v>
      </c>
      <c r="C37" s="61"/>
      <c r="D37" s="52">
        <v>25</v>
      </c>
      <c r="E37" s="53">
        <v>28172114</v>
      </c>
    </row>
    <row r="38" spans="2:6" ht="17.25">
      <c r="B38" s="61" t="s">
        <v>111</v>
      </c>
      <c r="C38" s="61"/>
      <c r="D38" s="52">
        <v>0.9</v>
      </c>
      <c r="E38" s="53">
        <v>1014196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1126885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26.9</v>
      </c>
      <c r="E45" s="53">
        <v>30313195</v>
      </c>
    </row>
    <row r="46" spans="2:6" ht="17.25">
      <c r="B46" s="61"/>
      <c r="C46" s="61"/>
      <c r="D46" s="284"/>
      <c r="E46" s="295"/>
    </row>
    <row r="47" spans="2:6" ht="17.25">
      <c r="B47" s="69" t="s">
        <v>507</v>
      </c>
      <c r="C47" s="69"/>
      <c r="D47" s="287" t="s">
        <v>109</v>
      </c>
      <c r="E47" s="71">
        <v>598322616</v>
      </c>
    </row>
    <row r="48" spans="2:6" ht="17.25">
      <c r="B48" s="61" t="s">
        <v>110</v>
      </c>
      <c r="C48" s="61"/>
      <c r="D48" s="52">
        <v>25</v>
      </c>
      <c r="E48" s="53">
        <v>14958065</v>
      </c>
    </row>
    <row r="49" spans="2:5" ht="17.25">
      <c r="B49" s="61" t="s">
        <v>111</v>
      </c>
      <c r="C49" s="61"/>
      <c r="D49" s="52">
        <v>0.5</v>
      </c>
      <c r="E49" s="53">
        <v>299161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598323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26.5</v>
      </c>
      <c r="E56" s="53">
        <v>15855549</v>
      </c>
    </row>
    <row r="57" spans="2:5" ht="17.25">
      <c r="B57" s="61"/>
      <c r="C57" s="61"/>
      <c r="D57" s="288"/>
      <c r="E57" s="298"/>
    </row>
    <row r="58" spans="2:5" ht="17.25">
      <c r="B58" s="69" t="s">
        <v>622</v>
      </c>
      <c r="C58" s="69"/>
      <c r="D58" s="287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1725207173</v>
      </c>
    </row>
    <row r="136" spans="2:5" ht="17.25">
      <c r="B136" s="61" t="s">
        <v>110</v>
      </c>
      <c r="C136" s="61"/>
      <c r="D136" s="52">
        <v>50</v>
      </c>
      <c r="E136" s="53">
        <v>43130179</v>
      </c>
    </row>
    <row r="137" spans="2:5" ht="17.25">
      <c r="B137" s="61" t="s">
        <v>111</v>
      </c>
      <c r="C137" s="61"/>
      <c r="D137" s="52">
        <v>1.4</v>
      </c>
      <c r="E137" s="53">
        <v>1313357</v>
      </c>
    </row>
    <row r="138" spans="2:5" ht="17.25">
      <c r="B138" s="61" t="s">
        <v>111</v>
      </c>
      <c r="C138" s="61"/>
      <c r="D138" s="52">
        <v>0</v>
      </c>
      <c r="E138" s="53">
        <v>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2</v>
      </c>
      <c r="E142" s="53">
        <v>1725208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46168744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10351243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428</v>
      </c>
      <c r="C163" s="74"/>
      <c r="D163" s="284"/>
      <c r="E163" s="295"/>
    </row>
    <row r="164" spans="2:5" ht="17.25">
      <c r="B164" s="75" t="s">
        <v>396</v>
      </c>
      <c r="C164" s="76"/>
      <c r="D164" s="287" t="s">
        <v>109</v>
      </c>
      <c r="E164" s="71">
        <v>36384948</v>
      </c>
    </row>
    <row r="165" spans="2:5" ht="17.25">
      <c r="B165" s="61" t="s">
        <v>124</v>
      </c>
      <c r="C165" s="61"/>
      <c r="D165" s="52">
        <v>8</v>
      </c>
      <c r="E165" s="53">
        <v>291080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291080</v>
      </c>
    </row>
    <row r="168" spans="2:5" ht="17.25">
      <c r="B168" s="61"/>
      <c r="C168" s="61"/>
      <c r="D168" s="284"/>
      <c r="E168" s="295"/>
    </row>
    <row r="169" spans="2:5" ht="17.25">
      <c r="B169" s="74" t="s">
        <v>429</v>
      </c>
      <c r="C169" s="74"/>
      <c r="D169" s="284"/>
      <c r="E169" s="295"/>
    </row>
    <row r="170" spans="2:5" ht="17.25">
      <c r="B170" s="75" t="s">
        <v>796</v>
      </c>
      <c r="C170" s="76"/>
      <c r="D170" s="287" t="s">
        <v>109</v>
      </c>
      <c r="E170" s="71">
        <v>3736974</v>
      </c>
    </row>
    <row r="171" spans="2:5" ht="17.25">
      <c r="B171" s="61" t="s">
        <v>124</v>
      </c>
      <c r="C171" s="61"/>
      <c r="D171" s="52">
        <v>8</v>
      </c>
      <c r="E171" s="53">
        <v>29896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29896</v>
      </c>
    </row>
    <row r="174" spans="2:5" ht="17.25">
      <c r="B174" s="61"/>
      <c r="C174" s="61"/>
      <c r="D174" s="284"/>
      <c r="E174" s="295"/>
    </row>
    <row r="175" spans="2:5" ht="17.25">
      <c r="B175" s="74" t="s">
        <v>430</v>
      </c>
      <c r="C175" s="74"/>
      <c r="D175" s="284"/>
      <c r="E175" s="295"/>
    </row>
    <row r="176" spans="2:5" ht="17.25">
      <c r="B176" s="75" t="s">
        <v>797</v>
      </c>
      <c r="C176" s="76"/>
      <c r="D176" s="287" t="s">
        <v>109</v>
      </c>
      <c r="E176" s="71">
        <v>6869158</v>
      </c>
    </row>
    <row r="177" spans="2:5" ht="17.25">
      <c r="B177" s="61" t="s">
        <v>124</v>
      </c>
      <c r="C177" s="61"/>
      <c r="D177" s="52">
        <v>8</v>
      </c>
      <c r="E177" s="53">
        <v>54953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54953</v>
      </c>
    </row>
    <row r="180" spans="2:5" ht="17.25">
      <c r="B180" s="61"/>
      <c r="C180" s="61"/>
      <c r="D180" s="284"/>
      <c r="E180" s="295"/>
    </row>
    <row r="181" spans="2:5" ht="17.25">
      <c r="B181" s="74" t="s">
        <v>625</v>
      </c>
      <c r="C181" s="74"/>
      <c r="D181" s="284"/>
      <c r="E181" s="295"/>
    </row>
    <row r="182" spans="2:5" ht="17.25">
      <c r="B182" s="75" t="s">
        <v>626</v>
      </c>
      <c r="C182" s="76"/>
      <c r="D182" s="287" t="s">
        <v>109</v>
      </c>
      <c r="E182" s="71">
        <v>0</v>
      </c>
    </row>
    <row r="183" spans="2:5" ht="17.25">
      <c r="B183" s="61" t="s">
        <v>124</v>
      </c>
      <c r="C183" s="61"/>
      <c r="D183" s="52">
        <v>0</v>
      </c>
      <c r="E183" s="53">
        <v>0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0</v>
      </c>
      <c r="E185" s="53">
        <v>0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52"/>
      <c r="E228" s="53"/>
    </row>
    <row r="229" spans="2:5" ht="17.25">
      <c r="B229" s="62" t="s">
        <v>203</v>
      </c>
      <c r="C229" s="63"/>
      <c r="D229" s="94"/>
      <c r="E229" s="71">
        <v>46991080</v>
      </c>
    </row>
    <row r="230" spans="2:5" ht="17.25">
      <c r="B230" s="61" t="s">
        <v>124</v>
      </c>
      <c r="C230" s="61"/>
      <c r="D230" s="288"/>
      <c r="E230" s="53">
        <v>375929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375929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610</v>
      </c>
      <c r="C238" s="53">
        <v>1725207173</v>
      </c>
      <c r="D238" s="52">
        <v>3</v>
      </c>
      <c r="E238" s="53">
        <v>5175622</v>
      </c>
    </row>
    <row r="239" spans="2:5" ht="17.25">
      <c r="B239" s="47" t="s">
        <v>431</v>
      </c>
      <c r="C239" s="53">
        <v>1725207173</v>
      </c>
      <c r="D239" s="52">
        <v>0.64400000000000002</v>
      </c>
      <c r="E239" s="53">
        <v>1111033</v>
      </c>
    </row>
    <row r="240" spans="2:5" ht="17.25">
      <c r="B240" s="47" t="s">
        <v>611</v>
      </c>
      <c r="C240" s="53">
        <v>1126884557</v>
      </c>
      <c r="D240" s="52">
        <v>2.867</v>
      </c>
      <c r="E240" s="53">
        <v>3230778</v>
      </c>
    </row>
    <row r="241" spans="2:5" ht="17.25">
      <c r="B241" s="47" t="s">
        <v>612</v>
      </c>
      <c r="C241" s="53">
        <v>598322616</v>
      </c>
      <c r="D241" s="52">
        <v>0.91600000000000004</v>
      </c>
      <c r="E241" s="53">
        <v>548064</v>
      </c>
    </row>
    <row r="242" spans="2:5" ht="17.25">
      <c r="B242" s="47" t="s">
        <v>432</v>
      </c>
      <c r="C242" s="53">
        <v>6863121</v>
      </c>
      <c r="D242" s="52">
        <v>6</v>
      </c>
      <c r="E242" s="53">
        <v>41179</v>
      </c>
    </row>
    <row r="243" spans="2:5" ht="17.25">
      <c r="B243" s="47" t="s">
        <v>508</v>
      </c>
      <c r="C243" s="53">
        <v>2369126</v>
      </c>
      <c r="D243" s="52">
        <v>0</v>
      </c>
      <c r="E243" s="53">
        <v>0</v>
      </c>
    </row>
    <row r="244" spans="2:5" ht="17.25">
      <c r="B244" s="47" t="s">
        <v>509</v>
      </c>
      <c r="C244" s="53">
        <v>1996359</v>
      </c>
      <c r="D244" s="52">
        <v>0</v>
      </c>
      <c r="E244" s="53">
        <v>0</v>
      </c>
    </row>
    <row r="245" spans="2:5" ht="17.25">
      <c r="B245" s="47" t="s">
        <v>510</v>
      </c>
      <c r="C245" s="53">
        <v>10071870</v>
      </c>
      <c r="D245" s="52">
        <v>0</v>
      </c>
      <c r="E245" s="53">
        <v>0</v>
      </c>
    </row>
    <row r="246" spans="2:5" ht="17.25">
      <c r="B246" s="47" t="s">
        <v>511</v>
      </c>
      <c r="C246" s="53">
        <v>1725207173</v>
      </c>
      <c r="D246" s="52">
        <v>0</v>
      </c>
      <c r="E246" s="53">
        <v>0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10106676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20702486</v>
      </c>
    </row>
    <row r="276" spans="2:5" ht="17.25">
      <c r="B276" s="61" t="s">
        <v>130</v>
      </c>
      <c r="C276" s="61"/>
      <c r="D276" s="288"/>
      <c r="E276" s="53">
        <v>20702485</v>
      </c>
    </row>
    <row r="277" spans="2:5" ht="17.25">
      <c r="B277" s="61" t="s">
        <v>78</v>
      </c>
      <c r="C277" s="61"/>
      <c r="D277" s="288"/>
      <c r="E277" s="53">
        <v>10351243</v>
      </c>
    </row>
    <row r="278" spans="2:5" ht="17.25">
      <c r="B278" s="61" t="s">
        <v>131</v>
      </c>
      <c r="C278" s="61"/>
      <c r="D278" s="288"/>
      <c r="E278" s="53">
        <v>46168744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375929</v>
      </c>
    </row>
    <row r="281" spans="2:5" ht="18" thickBot="1">
      <c r="B281" s="65" t="s">
        <v>134</v>
      </c>
      <c r="C281" s="65"/>
      <c r="D281" s="291"/>
      <c r="E281" s="56">
        <v>10106676</v>
      </c>
    </row>
    <row r="282" spans="2:5" ht="18" thickBot="1">
      <c r="B282" s="57" t="s">
        <v>135</v>
      </c>
      <c r="C282" s="58"/>
      <c r="D282" s="289"/>
      <c r="E282" s="60">
        <v>108407563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3">
    <tabColor theme="4" tint="0.39997558519241921"/>
  </sheetPr>
  <dimension ref="B1:F282"/>
  <sheetViews>
    <sheetView topLeftCell="A64"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17.5703125" style="1" bestFit="1" customWidth="1"/>
    <col min="4" max="4" width="15.28515625" style="1" bestFit="1" customWidth="1"/>
    <col min="5" max="5" width="18.8554687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903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2318423330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27821080</v>
      </c>
    </row>
    <row r="9" spans="2:5" ht="18" thickBot="1">
      <c r="B9" s="57" t="s">
        <v>89</v>
      </c>
      <c r="C9" s="58"/>
      <c r="D9" s="59">
        <v>12</v>
      </c>
      <c r="E9" s="60">
        <v>27821080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64"/>
      <c r="E12" s="6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12</v>
      </c>
      <c r="E25" s="53">
        <v>27821080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27821080</v>
      </c>
    </row>
    <row r="28" spans="2:5" ht="18" thickBot="1">
      <c r="B28" s="65"/>
      <c r="C28" s="65"/>
      <c r="D28" s="357"/>
      <c r="E28" s="358"/>
    </row>
    <row r="29" spans="2:5" ht="17.25">
      <c r="B29" s="61" t="s">
        <v>106</v>
      </c>
      <c r="C29" s="61"/>
      <c r="D29" s="53">
        <v>0</v>
      </c>
      <c r="E29" s="53">
        <v>0</v>
      </c>
    </row>
    <row r="30" spans="2:5" ht="18" thickBot="1">
      <c r="B30" s="61"/>
      <c r="C30" s="61"/>
      <c r="D30" s="44"/>
      <c r="E30" s="45"/>
    </row>
    <row r="31" spans="2:5" ht="18" thickBot="1">
      <c r="B31" s="57" t="s">
        <v>107</v>
      </c>
      <c r="C31" s="58"/>
      <c r="D31" s="59">
        <v>12</v>
      </c>
      <c r="E31" s="60">
        <v>27821080</v>
      </c>
    </row>
    <row r="32" spans="2:5" ht="17.25">
      <c r="B32" s="67"/>
      <c r="C32" s="67"/>
      <c r="D32" s="359"/>
      <c r="E32" s="360"/>
    </row>
    <row r="33" spans="2:6" ht="17.25">
      <c r="B33" s="67"/>
      <c r="C33" s="67"/>
      <c r="D33" s="359"/>
      <c r="E33" s="360"/>
    </row>
    <row r="34" spans="2:6" ht="17.25">
      <c r="D34" s="44"/>
      <c r="E34" s="45"/>
    </row>
    <row r="35" spans="2:6" ht="17.25">
      <c r="B35" s="68" t="s">
        <v>108</v>
      </c>
      <c r="C35" s="68"/>
      <c r="D35" s="68"/>
      <c r="E35" s="68"/>
      <c r="F35" s="68"/>
    </row>
    <row r="36" spans="2:6" ht="17.25">
      <c r="B36" s="69" t="s">
        <v>725</v>
      </c>
      <c r="C36" s="69"/>
      <c r="D36" s="70" t="s">
        <v>109</v>
      </c>
      <c r="E36" s="71">
        <v>1139205413</v>
      </c>
    </row>
    <row r="37" spans="2:6" ht="17.25">
      <c r="B37" s="61" t="s">
        <v>110</v>
      </c>
      <c r="C37" s="61"/>
      <c r="D37" s="52">
        <v>25</v>
      </c>
      <c r="E37" s="53">
        <v>28480135</v>
      </c>
    </row>
    <row r="38" spans="2:6" ht="17.25">
      <c r="B38" s="61" t="s">
        <v>111</v>
      </c>
      <c r="C38" s="61"/>
      <c r="D38" s="52">
        <v>0.5</v>
      </c>
      <c r="E38" s="53">
        <v>569603</v>
      </c>
    </row>
    <row r="39" spans="2:6" ht="17.25">
      <c r="B39" s="61" t="s">
        <v>111</v>
      </c>
      <c r="C39" s="61"/>
      <c r="D39" s="52">
        <v>0.2</v>
      </c>
      <c r="E39" s="53">
        <v>227841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1139205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26.7</v>
      </c>
      <c r="E45" s="53">
        <v>30416784</v>
      </c>
    </row>
    <row r="46" spans="2:6" ht="17.25">
      <c r="B46" s="61"/>
      <c r="C46" s="61"/>
      <c r="D46" s="44"/>
      <c r="E46" s="45"/>
    </row>
    <row r="47" spans="2:6" ht="17.25">
      <c r="B47" s="69" t="s">
        <v>726</v>
      </c>
      <c r="C47" s="69"/>
      <c r="D47" s="70" t="s">
        <v>109</v>
      </c>
      <c r="E47" s="71">
        <v>66611278</v>
      </c>
    </row>
    <row r="48" spans="2:6" ht="17.25">
      <c r="B48" s="61" t="s">
        <v>110</v>
      </c>
      <c r="C48" s="61"/>
      <c r="D48" s="52">
        <v>25</v>
      </c>
      <c r="E48" s="53">
        <v>1665282</v>
      </c>
    </row>
    <row r="49" spans="2:5" ht="17.25">
      <c r="B49" s="61" t="s">
        <v>111</v>
      </c>
      <c r="C49" s="61"/>
      <c r="D49" s="52">
        <v>0.5</v>
      </c>
      <c r="E49" s="53">
        <v>33306</v>
      </c>
    </row>
    <row r="50" spans="2:5" ht="17.25">
      <c r="B50" s="61" t="s">
        <v>111</v>
      </c>
      <c r="C50" s="61"/>
      <c r="D50" s="52">
        <v>0.5</v>
      </c>
      <c r="E50" s="53">
        <v>33306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1.5</v>
      </c>
      <c r="E52" s="53">
        <v>99917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1</v>
      </c>
      <c r="E54" s="53">
        <v>66611</v>
      </c>
    </row>
    <row r="55" spans="2:5" ht="18" thickBot="1">
      <c r="B55" s="73" t="s">
        <v>115</v>
      </c>
      <c r="C55" s="73"/>
      <c r="D55" s="55">
        <v>3.7</v>
      </c>
      <c r="E55" s="56">
        <v>246462</v>
      </c>
    </row>
    <row r="56" spans="2:5" ht="17.25">
      <c r="B56" s="72" t="s">
        <v>80</v>
      </c>
      <c r="C56" s="72"/>
      <c r="D56" s="52">
        <v>32.200000000000003</v>
      </c>
      <c r="E56" s="53">
        <v>2144884</v>
      </c>
    </row>
    <row r="57" spans="2:5" ht="17.25">
      <c r="B57" s="61"/>
      <c r="C57" s="61"/>
      <c r="D57" s="61"/>
      <c r="E57" s="61"/>
    </row>
    <row r="58" spans="2:5" ht="17.25">
      <c r="B58" s="69" t="s">
        <v>622</v>
      </c>
      <c r="C58" s="69"/>
      <c r="D58" s="70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44"/>
      <c r="E68" s="45"/>
    </row>
    <row r="69" spans="2:5" ht="17.25">
      <c r="B69" s="69" t="s">
        <v>622</v>
      </c>
      <c r="C69" s="69"/>
      <c r="D69" s="70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44"/>
      <c r="E79" s="45"/>
    </row>
    <row r="80" spans="2:5" ht="17.25">
      <c r="B80" s="69" t="s">
        <v>622</v>
      </c>
      <c r="C80" s="69"/>
      <c r="D80" s="70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61"/>
      <c r="E90" s="61"/>
    </row>
    <row r="91" spans="2:5" ht="17.25">
      <c r="B91" s="69" t="s">
        <v>552</v>
      </c>
      <c r="C91" s="69"/>
      <c r="D91" s="70" t="s">
        <v>109</v>
      </c>
      <c r="E91" s="71">
        <v>1112606639</v>
      </c>
    </row>
    <row r="92" spans="2:5" ht="17.25">
      <c r="B92" s="61" t="s">
        <v>110</v>
      </c>
      <c r="C92" s="61"/>
      <c r="D92" s="52">
        <v>25</v>
      </c>
      <c r="E92" s="53">
        <v>27815166</v>
      </c>
    </row>
    <row r="93" spans="2:5" ht="17.25">
      <c r="B93" s="61" t="s">
        <v>111</v>
      </c>
      <c r="C93" s="61"/>
      <c r="D93" s="52">
        <v>0.5</v>
      </c>
      <c r="E93" s="53">
        <v>556303</v>
      </c>
    </row>
    <row r="94" spans="2:5" ht="17.25">
      <c r="B94" s="61" t="s">
        <v>111</v>
      </c>
      <c r="C94" s="61"/>
      <c r="D94" s="52">
        <v>0.2</v>
      </c>
      <c r="E94" s="53">
        <v>222521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1</v>
      </c>
      <c r="E98" s="53">
        <v>1112607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26.7</v>
      </c>
      <c r="E100" s="53">
        <v>29706597</v>
      </c>
    </row>
    <row r="101" spans="2:5" ht="17.25">
      <c r="B101" s="61"/>
      <c r="C101" s="61"/>
      <c r="D101" s="44"/>
      <c r="E101" s="45"/>
    </row>
    <row r="102" spans="2:5" ht="17.25">
      <c r="B102" s="69" t="s">
        <v>116</v>
      </c>
      <c r="C102" s="69"/>
      <c r="D102" s="70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44"/>
      <c r="E112" s="45"/>
    </row>
    <row r="113" spans="2:5" ht="17.25">
      <c r="B113" s="69" t="s">
        <v>116</v>
      </c>
      <c r="C113" s="69"/>
      <c r="D113" s="70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61"/>
      <c r="E123" s="61"/>
    </row>
    <row r="124" spans="2:5" ht="17.25">
      <c r="B124" s="69" t="s">
        <v>116</v>
      </c>
      <c r="C124" s="69"/>
      <c r="D124" s="70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70" t="s">
        <v>109</v>
      </c>
      <c r="E135" s="71">
        <v>2318423330</v>
      </c>
    </row>
    <row r="136" spans="2:5" ht="17.25">
      <c r="B136" s="61" t="s">
        <v>110</v>
      </c>
      <c r="C136" s="61"/>
      <c r="D136" s="52">
        <v>75</v>
      </c>
      <c r="E136" s="53">
        <v>57960583</v>
      </c>
    </row>
    <row r="137" spans="2:5" ht="17.25">
      <c r="B137" s="61" t="s">
        <v>111</v>
      </c>
      <c r="C137" s="61"/>
      <c r="D137" s="52">
        <v>1.5</v>
      </c>
      <c r="E137" s="53">
        <v>1159212</v>
      </c>
    </row>
    <row r="138" spans="2:5" ht="17.25">
      <c r="B138" s="61" t="s">
        <v>111</v>
      </c>
      <c r="C138" s="61"/>
      <c r="D138" s="52">
        <v>0.89999999999999991</v>
      </c>
      <c r="E138" s="53">
        <v>483668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1.5</v>
      </c>
      <c r="E140" s="53">
        <v>99917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3</v>
      </c>
      <c r="E142" s="53">
        <v>2318423</v>
      </c>
    </row>
    <row r="143" spans="2:5" ht="18" thickBot="1">
      <c r="B143" s="65" t="s">
        <v>115</v>
      </c>
      <c r="C143" s="65"/>
      <c r="D143" s="52">
        <v>3.7</v>
      </c>
      <c r="E143" s="53">
        <v>246462</v>
      </c>
    </row>
    <row r="144" spans="2:5" ht="18" thickBot="1">
      <c r="B144" s="57" t="s">
        <v>117</v>
      </c>
      <c r="C144" s="58"/>
      <c r="D144" s="58"/>
      <c r="E144" s="60">
        <v>62268265</v>
      </c>
    </row>
    <row r="145" spans="2:5" ht="17.25">
      <c r="B145" s="61"/>
      <c r="C145" s="61"/>
      <c r="D145" s="61"/>
      <c r="E145" s="53"/>
    </row>
    <row r="146" spans="2:5" ht="18" thickBot="1">
      <c r="B146" s="61"/>
      <c r="C146" s="61"/>
      <c r="D146" s="44"/>
      <c r="E146" s="45"/>
    </row>
    <row r="147" spans="2:5" ht="18" thickBot="1">
      <c r="B147" s="57" t="s">
        <v>118</v>
      </c>
      <c r="C147" s="58"/>
      <c r="D147" s="59">
        <v>6</v>
      </c>
      <c r="E147" s="60">
        <v>13910540</v>
      </c>
    </row>
    <row r="148" spans="2:5" ht="18" customHeight="1"/>
    <row r="149" spans="2:5" ht="18" customHeight="1"/>
    <row r="150" spans="2:5" ht="17.25">
      <c r="B150" s="63" t="s">
        <v>204</v>
      </c>
      <c r="C150" s="63"/>
      <c r="D150" s="70" t="s">
        <v>109</v>
      </c>
      <c r="E150" s="70">
        <v>2318423330</v>
      </c>
    </row>
    <row r="151" spans="2:5" ht="17.25">
      <c r="B151" s="61" t="s">
        <v>119</v>
      </c>
      <c r="C151" s="61"/>
      <c r="D151" s="52">
        <v>4</v>
      </c>
      <c r="E151" s="53">
        <v>9273693</v>
      </c>
    </row>
    <row r="152" spans="2:5" ht="17.25">
      <c r="B152" s="61" t="s">
        <v>120</v>
      </c>
      <c r="C152" s="61"/>
      <c r="D152" s="52">
        <v>1</v>
      </c>
      <c r="E152" s="53">
        <v>2318423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0.5</v>
      </c>
      <c r="E154" s="53">
        <v>1159212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5.5</v>
      </c>
      <c r="E158" s="60">
        <v>12751328</v>
      </c>
    </row>
    <row r="159" spans="2:5" ht="17.25">
      <c r="B159" s="61"/>
      <c r="C159" s="61"/>
      <c r="D159" s="362"/>
      <c r="E159" s="53"/>
    </row>
    <row r="160" spans="2:5" ht="17.25">
      <c r="B160" s="61"/>
      <c r="C160" s="61"/>
      <c r="D160" s="362"/>
      <c r="E160" s="53"/>
    </row>
    <row r="161" spans="2:5" ht="17.25">
      <c r="D161" s="44"/>
      <c r="E161" s="45"/>
    </row>
    <row r="162" spans="2:5" ht="17.25">
      <c r="B162" s="68" t="s">
        <v>123</v>
      </c>
    </row>
    <row r="163" spans="2:5" ht="17.25">
      <c r="B163" s="74" t="s">
        <v>519</v>
      </c>
      <c r="C163" s="74"/>
      <c r="D163" s="44"/>
      <c r="E163" s="45"/>
    </row>
    <row r="164" spans="2:5" ht="17.25">
      <c r="B164" s="75" t="s">
        <v>553</v>
      </c>
      <c r="C164" s="76"/>
      <c r="D164" s="70" t="s">
        <v>109</v>
      </c>
      <c r="E164" s="71">
        <v>233531103</v>
      </c>
    </row>
    <row r="165" spans="2:5" ht="17.25">
      <c r="B165" s="61" t="s">
        <v>124</v>
      </c>
      <c r="C165" s="61"/>
      <c r="D165" s="52">
        <v>8</v>
      </c>
      <c r="E165" s="53">
        <v>1868249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1868249</v>
      </c>
    </row>
    <row r="168" spans="2:5" ht="17.25">
      <c r="B168" s="61"/>
      <c r="C168" s="61"/>
      <c r="D168" s="44"/>
      <c r="E168" s="45"/>
    </row>
    <row r="169" spans="2:5" ht="17.25">
      <c r="B169" s="74" t="s">
        <v>520</v>
      </c>
      <c r="C169" s="74"/>
      <c r="D169" s="44"/>
      <c r="E169" s="45"/>
    </row>
    <row r="170" spans="2:5" ht="17.25">
      <c r="B170" s="75" t="s">
        <v>554</v>
      </c>
      <c r="C170" s="76"/>
      <c r="D170" s="70" t="s">
        <v>109</v>
      </c>
      <c r="E170" s="71">
        <v>88129918</v>
      </c>
    </row>
    <row r="171" spans="2:5" ht="17.25">
      <c r="B171" s="61" t="s">
        <v>124</v>
      </c>
      <c r="C171" s="61"/>
      <c r="D171" s="52">
        <v>8</v>
      </c>
      <c r="E171" s="53">
        <v>705039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705039</v>
      </c>
    </row>
    <row r="174" spans="2:5" ht="17.25">
      <c r="B174" s="61"/>
      <c r="C174" s="61"/>
      <c r="D174" s="44"/>
      <c r="E174" s="45"/>
    </row>
    <row r="175" spans="2:5" ht="17.25">
      <c r="B175" s="74" t="s">
        <v>521</v>
      </c>
      <c r="C175" s="74"/>
      <c r="D175" s="44"/>
      <c r="E175" s="45"/>
    </row>
    <row r="176" spans="2:5" ht="17.25">
      <c r="B176" s="75" t="s">
        <v>555</v>
      </c>
      <c r="C176" s="76"/>
      <c r="D176" s="70" t="s">
        <v>109</v>
      </c>
      <c r="E176" s="71">
        <v>19532279</v>
      </c>
    </row>
    <row r="177" spans="2:5" ht="17.25">
      <c r="B177" s="61" t="s">
        <v>124</v>
      </c>
      <c r="C177" s="61"/>
      <c r="D177" s="52">
        <v>8</v>
      </c>
      <c r="E177" s="53">
        <v>156258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156258</v>
      </c>
    </row>
    <row r="180" spans="2:5" ht="17.25">
      <c r="B180" s="61"/>
      <c r="C180" s="61"/>
      <c r="D180" s="44"/>
      <c r="E180" s="45"/>
    </row>
    <row r="181" spans="2:5" ht="17.25">
      <c r="B181" s="74" t="s">
        <v>522</v>
      </c>
      <c r="C181" s="74"/>
      <c r="D181" s="44"/>
      <c r="E181" s="45"/>
    </row>
    <row r="182" spans="2:5" ht="17.25">
      <c r="B182" s="75" t="s">
        <v>556</v>
      </c>
      <c r="C182" s="76"/>
      <c r="D182" s="70" t="s">
        <v>109</v>
      </c>
      <c r="E182" s="71">
        <v>1583581</v>
      </c>
    </row>
    <row r="183" spans="2:5" ht="17.25">
      <c r="B183" s="61" t="s">
        <v>124</v>
      </c>
      <c r="C183" s="61"/>
      <c r="D183" s="52">
        <v>8</v>
      </c>
      <c r="E183" s="53">
        <v>12669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12669</v>
      </c>
    </row>
    <row r="186" spans="2:5" ht="17.25">
      <c r="B186" s="61"/>
      <c r="C186" s="61"/>
      <c r="D186" s="44"/>
      <c r="E186" s="45"/>
    </row>
    <row r="187" spans="2:5" ht="17.25">
      <c r="B187" s="74" t="s">
        <v>523</v>
      </c>
      <c r="C187" s="74"/>
      <c r="D187" s="44"/>
      <c r="E187" s="45"/>
    </row>
    <row r="188" spans="2:5" ht="17.25">
      <c r="B188" s="75" t="s">
        <v>557</v>
      </c>
      <c r="C188" s="76"/>
      <c r="D188" s="70" t="s">
        <v>109</v>
      </c>
      <c r="E188" s="71">
        <v>756192</v>
      </c>
    </row>
    <row r="189" spans="2:5" ht="17.25">
      <c r="B189" s="61" t="s">
        <v>124</v>
      </c>
      <c r="C189" s="61"/>
      <c r="D189" s="52">
        <v>8</v>
      </c>
      <c r="E189" s="53">
        <v>6050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8</v>
      </c>
      <c r="E191" s="53">
        <v>6050</v>
      </c>
    </row>
    <row r="192" spans="2:5" ht="17.25">
      <c r="B192" s="61"/>
      <c r="C192" s="61"/>
      <c r="D192" s="44"/>
      <c r="E192" s="45"/>
    </row>
    <row r="193" spans="2:5" ht="17.25">
      <c r="B193" s="74" t="s">
        <v>524</v>
      </c>
      <c r="C193" s="74"/>
      <c r="D193" s="44"/>
      <c r="E193" s="45"/>
    </row>
    <row r="194" spans="2:5" ht="17.25">
      <c r="B194" s="75" t="s">
        <v>558</v>
      </c>
      <c r="C194" s="76"/>
      <c r="D194" s="70" t="s">
        <v>109</v>
      </c>
      <c r="E194" s="71">
        <v>4674503</v>
      </c>
    </row>
    <row r="195" spans="2:5" ht="17.25">
      <c r="B195" s="61" t="s">
        <v>124</v>
      </c>
      <c r="C195" s="61"/>
      <c r="D195" s="52">
        <v>8</v>
      </c>
      <c r="E195" s="53">
        <v>37396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8</v>
      </c>
      <c r="E197" s="53">
        <v>37396</v>
      </c>
    </row>
    <row r="198" spans="2:5" ht="17.25">
      <c r="B198" s="61"/>
      <c r="C198" s="61"/>
      <c r="D198" s="61"/>
      <c r="E198" s="61"/>
    </row>
    <row r="199" spans="2:5" ht="17.25">
      <c r="B199" s="74" t="s">
        <v>625</v>
      </c>
      <c r="C199" s="74"/>
      <c r="D199" s="44"/>
      <c r="E199" s="45"/>
    </row>
    <row r="200" spans="2:5" ht="17.25">
      <c r="B200" s="75" t="s">
        <v>626</v>
      </c>
      <c r="C200" s="76"/>
      <c r="D200" s="70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61"/>
      <c r="E204" s="61"/>
    </row>
    <row r="205" spans="2:5" ht="17.25">
      <c r="B205" s="74" t="s">
        <v>625</v>
      </c>
      <c r="C205" s="74"/>
      <c r="D205" s="44"/>
      <c r="E205" s="45"/>
    </row>
    <row r="206" spans="2:5" ht="17.25">
      <c r="B206" s="75" t="s">
        <v>626</v>
      </c>
      <c r="C206" s="76"/>
      <c r="D206" s="70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44"/>
      <c r="E210" s="45"/>
    </row>
    <row r="211" spans="2:6" ht="17.25">
      <c r="B211" s="74" t="s">
        <v>625</v>
      </c>
      <c r="C211" s="74"/>
      <c r="D211" s="44"/>
      <c r="E211" s="45"/>
    </row>
    <row r="212" spans="2:6" ht="17.25">
      <c r="B212" s="75" t="s">
        <v>626</v>
      </c>
      <c r="C212" s="76"/>
      <c r="D212" s="70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48"/>
      <c r="E216" s="363"/>
    </row>
    <row r="217" spans="2:6" ht="17.25">
      <c r="B217" s="74" t="s">
        <v>625</v>
      </c>
      <c r="C217" s="74"/>
      <c r="D217" s="44"/>
      <c r="E217" s="45"/>
    </row>
    <row r="218" spans="2:6" ht="17.25">
      <c r="B218" s="75" t="s">
        <v>626</v>
      </c>
      <c r="C218" s="76"/>
      <c r="D218" s="70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70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52"/>
      <c r="E228" s="53"/>
    </row>
    <row r="229" spans="2:5" ht="17.25">
      <c r="B229" s="62" t="s">
        <v>203</v>
      </c>
      <c r="C229" s="63"/>
      <c r="D229" s="94"/>
      <c r="E229" s="71">
        <v>348207576</v>
      </c>
    </row>
    <row r="230" spans="2:5" ht="17.25">
      <c r="B230" s="61" t="s">
        <v>124</v>
      </c>
      <c r="C230" s="61"/>
      <c r="D230" s="288"/>
      <c r="E230" s="53">
        <v>2785661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2785661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559</v>
      </c>
      <c r="C238" s="53">
        <v>728638190</v>
      </c>
      <c r="D238" s="52">
        <v>2.8889999999999998</v>
      </c>
      <c r="E238" s="53">
        <v>2105036</v>
      </c>
    </row>
    <row r="239" spans="2:5" ht="17.25">
      <c r="B239" s="47" t="s">
        <v>560</v>
      </c>
      <c r="C239" s="53">
        <v>5342327</v>
      </c>
      <c r="D239" s="52">
        <v>3</v>
      </c>
      <c r="E239" s="53">
        <v>16027</v>
      </c>
    </row>
    <row r="240" spans="2:5" ht="17.25">
      <c r="B240" s="47" t="s">
        <v>561</v>
      </c>
      <c r="C240" s="53">
        <v>28127769</v>
      </c>
      <c r="D240" s="52">
        <v>3</v>
      </c>
      <c r="E240" s="53">
        <v>84383</v>
      </c>
    </row>
    <row r="241" spans="2:5" ht="17.25">
      <c r="B241" s="47" t="s">
        <v>562</v>
      </c>
      <c r="C241" s="53">
        <v>19926094</v>
      </c>
      <c r="D241" s="52">
        <v>8</v>
      </c>
      <c r="E241" s="53">
        <v>159409</v>
      </c>
    </row>
    <row r="242" spans="2:5" ht="17.25">
      <c r="B242" s="47" t="s">
        <v>563</v>
      </c>
      <c r="C242" s="53">
        <v>6732364</v>
      </c>
      <c r="D242" s="52">
        <v>8</v>
      </c>
      <c r="E242" s="53">
        <v>53859</v>
      </c>
    </row>
    <row r="243" spans="2:5" ht="17.25">
      <c r="B243" s="47" t="s">
        <v>525</v>
      </c>
      <c r="C243" s="53">
        <v>2318423330</v>
      </c>
      <c r="D243" s="52">
        <v>0.89400000000000002</v>
      </c>
      <c r="E243" s="53">
        <v>2072670</v>
      </c>
    </row>
    <row r="244" spans="2:5" ht="17.25">
      <c r="B244" s="47" t="s">
        <v>564</v>
      </c>
      <c r="C244" s="53">
        <v>5341142</v>
      </c>
      <c r="D244" s="52">
        <v>8</v>
      </c>
      <c r="E244" s="53">
        <v>42729</v>
      </c>
    </row>
    <row r="245" spans="2:5" ht="17.25">
      <c r="B245" s="47" t="s">
        <v>565</v>
      </c>
      <c r="C245" s="53">
        <v>457140716</v>
      </c>
      <c r="D245" s="52">
        <v>1.675</v>
      </c>
      <c r="E245" s="53">
        <v>765711</v>
      </c>
    </row>
    <row r="246" spans="2:5" ht="17.25">
      <c r="B246" s="47" t="s">
        <v>727</v>
      </c>
      <c r="C246" s="53">
        <v>474621443</v>
      </c>
      <c r="D246" s="52">
        <v>1</v>
      </c>
      <c r="E246" s="53">
        <v>474621</v>
      </c>
    </row>
    <row r="247" spans="2:5" ht="17.25">
      <c r="B247" s="47" t="s">
        <v>526</v>
      </c>
      <c r="C247" s="53">
        <v>994196277</v>
      </c>
      <c r="D247" s="52">
        <v>3</v>
      </c>
      <c r="E247" s="53">
        <v>2982589</v>
      </c>
    </row>
    <row r="248" spans="2:5" ht="17.25">
      <c r="B248" s="47" t="s">
        <v>566</v>
      </c>
      <c r="C248" s="53">
        <v>4369008</v>
      </c>
      <c r="D248" s="52">
        <v>8</v>
      </c>
      <c r="E248" s="53">
        <v>34952</v>
      </c>
    </row>
    <row r="249" spans="2:5" ht="17.25">
      <c r="B249" s="47" t="s">
        <v>567</v>
      </c>
      <c r="C249" s="53">
        <v>7040993</v>
      </c>
      <c r="D249" s="52">
        <v>3</v>
      </c>
      <c r="E249" s="53">
        <v>21123</v>
      </c>
    </row>
    <row r="250" spans="2:5" ht="17.25">
      <c r="B250" s="47" t="s">
        <v>568</v>
      </c>
      <c r="C250" s="53">
        <v>28127769</v>
      </c>
      <c r="D250" s="52">
        <v>1</v>
      </c>
      <c r="E250" s="53">
        <v>28128</v>
      </c>
    </row>
    <row r="251" spans="2:5" ht="17.25">
      <c r="B251" s="47" t="s">
        <v>527</v>
      </c>
      <c r="C251" s="53">
        <v>28127769</v>
      </c>
      <c r="D251" s="52">
        <v>3</v>
      </c>
      <c r="E251" s="53">
        <v>84383</v>
      </c>
    </row>
    <row r="252" spans="2:5" ht="17.25">
      <c r="B252" s="47" t="s">
        <v>569</v>
      </c>
      <c r="C252" s="53">
        <v>28127769</v>
      </c>
      <c r="D252" s="52">
        <v>3</v>
      </c>
      <c r="E252" s="53">
        <v>84383</v>
      </c>
    </row>
    <row r="253" spans="2:5" ht="17.25">
      <c r="B253" s="47" t="s">
        <v>570</v>
      </c>
      <c r="C253" s="53">
        <v>457140716</v>
      </c>
      <c r="D253" s="52">
        <v>3</v>
      </c>
      <c r="E253" s="53">
        <v>1371422</v>
      </c>
    </row>
    <row r="254" spans="2:5" ht="17.25">
      <c r="B254" s="47" t="s">
        <v>571</v>
      </c>
      <c r="C254" s="53">
        <v>489198026</v>
      </c>
      <c r="D254" s="52">
        <v>3</v>
      </c>
      <c r="E254" s="53">
        <v>1467594</v>
      </c>
    </row>
    <row r="255" spans="2:5" ht="17.25">
      <c r="B255" s="47" t="s">
        <v>572</v>
      </c>
      <c r="C255" s="53">
        <v>5765221</v>
      </c>
      <c r="D255" s="52">
        <v>8</v>
      </c>
      <c r="E255" s="53">
        <v>46122</v>
      </c>
    </row>
    <row r="256" spans="2:5" ht="17.25">
      <c r="B256" s="47" t="s">
        <v>573</v>
      </c>
      <c r="C256" s="53">
        <v>28127769</v>
      </c>
      <c r="D256" s="52">
        <v>2</v>
      </c>
      <c r="E256" s="53">
        <v>56256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11951397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27821080</v>
      </c>
    </row>
    <row r="276" spans="2:5" ht="17.25">
      <c r="B276" s="61" t="s">
        <v>130</v>
      </c>
      <c r="C276" s="61"/>
      <c r="D276" s="288"/>
      <c r="E276" s="53">
        <v>27821080</v>
      </c>
    </row>
    <row r="277" spans="2:5" ht="17.25">
      <c r="B277" s="61" t="s">
        <v>78</v>
      </c>
      <c r="C277" s="61"/>
      <c r="D277" s="288"/>
      <c r="E277" s="53">
        <v>13910540</v>
      </c>
    </row>
    <row r="278" spans="2:5" ht="17.25">
      <c r="B278" s="61" t="s">
        <v>131</v>
      </c>
      <c r="C278" s="61"/>
      <c r="D278" s="288"/>
      <c r="E278" s="53">
        <v>62268265</v>
      </c>
    </row>
    <row r="279" spans="2:5" ht="17.25">
      <c r="B279" s="61" t="s">
        <v>132</v>
      </c>
      <c r="C279" s="61"/>
      <c r="D279" s="288"/>
      <c r="E279" s="53">
        <v>12751328</v>
      </c>
    </row>
    <row r="280" spans="2:5" ht="17.25">
      <c r="B280" s="61" t="s">
        <v>133</v>
      </c>
      <c r="C280" s="61"/>
      <c r="D280" s="288"/>
      <c r="E280" s="53">
        <v>2785661</v>
      </c>
    </row>
    <row r="281" spans="2:5" ht="18" thickBot="1">
      <c r="B281" s="65" t="s">
        <v>134</v>
      </c>
      <c r="C281" s="65"/>
      <c r="D281" s="291"/>
      <c r="E281" s="56">
        <v>11951397</v>
      </c>
    </row>
    <row r="282" spans="2:5" ht="18" thickBot="1">
      <c r="B282" s="57" t="s">
        <v>135</v>
      </c>
      <c r="C282" s="58"/>
      <c r="D282" s="289"/>
      <c r="E282" s="60">
        <v>159309351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4" tint="0.39997558519241921"/>
  </sheetPr>
  <dimension ref="A1:J88"/>
  <sheetViews>
    <sheetView workbookViewId="0">
      <selection activeCell="B88" sqref="B88:F88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"CONVERSE COUNTY "&amp;D3</f>
        <v>CONVERSE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v>2024</v>
      </c>
      <c r="D3" s="34">
        <f>'Albany Value'!D3</f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v>252337191</v>
      </c>
      <c r="D6" s="17">
        <f>D25</f>
        <v>242286575</v>
      </c>
      <c r="E6" s="29">
        <v>23972218</v>
      </c>
      <c r="F6" s="17">
        <f>F25</f>
        <v>23017218</v>
      </c>
      <c r="G6" s="17">
        <f t="shared" ref="G6:G11" si="0">D6-C6</f>
        <v>-10050616</v>
      </c>
      <c r="H6" s="18">
        <f t="shared" ref="H6:H15" si="1">IF(E6=0,"",F6/E6-1)</f>
        <v>-3.9837782219400819E-2</v>
      </c>
      <c r="I6" s="22">
        <f>IF(D6=0,"N/A",F6/D6)</f>
        <v>9.4999972656347131E-2</v>
      </c>
    </row>
    <row r="7" spans="1:10">
      <c r="A7" s="1" t="s">
        <v>14</v>
      </c>
      <c r="B7" s="36" t="s">
        <v>70</v>
      </c>
      <c r="C7" s="29">
        <v>1828013378.04</v>
      </c>
      <c r="D7" s="17">
        <f>D42</f>
        <v>1485806164.26</v>
      </c>
      <c r="E7" s="29">
        <v>173661867</v>
      </c>
      <c r="F7" s="17">
        <f>F42</f>
        <v>141151936</v>
      </c>
      <c r="G7" s="17">
        <f t="shared" si="0"/>
        <v>-342207213.77999997</v>
      </c>
      <c r="H7" s="18">
        <f t="shared" si="1"/>
        <v>-0.18720247318313121</v>
      </c>
      <c r="I7" s="22">
        <f>IF(D7=0,"N/A",F7/D7)</f>
        <v>9.5000235828406443E-2</v>
      </c>
    </row>
    <row r="8" spans="1:10">
      <c r="A8" s="1" t="s">
        <v>17</v>
      </c>
      <c r="B8" s="36" t="s">
        <v>71</v>
      </c>
      <c r="C8" s="29">
        <v>161005068.03999999</v>
      </c>
      <c r="D8" s="17">
        <f>D49</f>
        <v>145150707.61000001</v>
      </c>
      <c r="E8" s="29">
        <v>15295475</v>
      </c>
      <c r="F8" s="17">
        <f>F49</f>
        <v>13789321</v>
      </c>
      <c r="G8" s="17">
        <f t="shared" si="0"/>
        <v>-15854360.429999977</v>
      </c>
      <c r="H8" s="18">
        <f t="shared" si="1"/>
        <v>-9.8470560737734525E-2</v>
      </c>
      <c r="I8" s="22">
        <f>IF(D8=0,"N/A",F8/D8)</f>
        <v>9.5000026021574827E-2</v>
      </c>
    </row>
    <row r="9" spans="1:10">
      <c r="A9" s="1" t="s">
        <v>19</v>
      </c>
      <c r="B9" s="36" t="s">
        <v>20</v>
      </c>
      <c r="C9" s="29">
        <v>2610526322</v>
      </c>
      <c r="D9" s="17">
        <f>D87</f>
        <v>3070519910</v>
      </c>
      <c r="E9" s="29">
        <v>300210536</v>
      </c>
      <c r="F9" s="17">
        <f>F87</f>
        <v>353109781</v>
      </c>
      <c r="G9" s="17">
        <f t="shared" si="0"/>
        <v>459993588</v>
      </c>
      <c r="H9" s="18">
        <f t="shared" si="1"/>
        <v>0.1762071568334298</v>
      </c>
      <c r="I9" s="22">
        <f>IF(D9=0,"N/A",F9/D9)</f>
        <v>0.1149999971828875</v>
      </c>
    </row>
    <row r="10" spans="1:10">
      <c r="B10" s="1" t="s">
        <v>23</v>
      </c>
      <c r="C10" s="29">
        <v>2872065992</v>
      </c>
      <c r="D10" s="279">
        <f>'MINERAL VALUE DETAIL'!X8</f>
        <v>3113654364</v>
      </c>
      <c r="E10" s="29">
        <v>2872065992</v>
      </c>
      <c r="F10" s="279">
        <f>D10</f>
        <v>3113654364</v>
      </c>
      <c r="G10" s="17">
        <f t="shared" si="0"/>
        <v>241588372</v>
      </c>
      <c r="H10" s="18">
        <f t="shared" si="1"/>
        <v>8.4116581120674994E-2</v>
      </c>
      <c r="I10" s="22">
        <f>IF(D10=0,"N/A",F10/D10)</f>
        <v>1</v>
      </c>
    </row>
    <row r="11" spans="1:10">
      <c r="B11" s="1" t="s">
        <v>66</v>
      </c>
      <c r="C11" s="280">
        <v>1524806942</v>
      </c>
      <c r="D11" s="279">
        <f>'STATE ASSESSED'!F9</f>
        <v>1511133431</v>
      </c>
      <c r="E11" s="29">
        <v>175109343</v>
      </c>
      <c r="F11" s="279">
        <f>'STATE ASSESSED'!I9</f>
        <v>173482282</v>
      </c>
      <c r="G11" s="17">
        <f t="shared" si="0"/>
        <v>-13673511</v>
      </c>
      <c r="H11" s="18">
        <f>IF(E11=0,"",F11/E11-1)</f>
        <v>-9.2916858239825428E-3</v>
      </c>
      <c r="I11" s="22">
        <f>F11/D11</f>
        <v>0.11480275562773913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v>4851881959.0799999</v>
      </c>
      <c r="D13" s="15">
        <f>SUM(D6:D9)</f>
        <v>4943763356.8699999</v>
      </c>
      <c r="E13" s="15">
        <v>513140096</v>
      </c>
      <c r="F13" s="15">
        <f>SUM(F6:F9)</f>
        <v>531068256</v>
      </c>
      <c r="G13" s="15">
        <f>SUM(G6:G9)</f>
        <v>91881397.790000081</v>
      </c>
      <c r="H13" s="19">
        <f t="shared" si="1"/>
        <v>3.4938138998984014E-2</v>
      </c>
      <c r="I13" s="21"/>
    </row>
    <row r="14" spans="1:10">
      <c r="B14" s="12" t="s">
        <v>74</v>
      </c>
      <c r="C14" s="16">
        <v>4396872934</v>
      </c>
      <c r="D14" s="16">
        <f>SUM(D10:D11)</f>
        <v>4624787795</v>
      </c>
      <c r="E14" s="16">
        <v>3047175335</v>
      </c>
      <c r="F14" s="16">
        <f>SUM(F10:F11)</f>
        <v>3287136646</v>
      </c>
      <c r="G14" s="16">
        <f>SUM(G10:G11)</f>
        <v>227914861</v>
      </c>
      <c r="H14" s="20">
        <f t="shared" si="1"/>
        <v>7.8748770457607975E-2</v>
      </c>
      <c r="I14" s="21"/>
    </row>
    <row r="15" spans="1:10">
      <c r="B15" s="7" t="s">
        <v>72</v>
      </c>
      <c r="C15" s="15">
        <v>9248754893.0799999</v>
      </c>
      <c r="D15" s="486">
        <f>SUM(D13:D14)</f>
        <v>9568551151.8699989</v>
      </c>
      <c r="E15" s="15">
        <v>3560315431</v>
      </c>
      <c r="F15" s="486">
        <f>SUM(F13:F14)</f>
        <v>3818204902</v>
      </c>
      <c r="G15" s="15">
        <f>SUM(G13:G14)</f>
        <v>319796258.79000008</v>
      </c>
      <c r="H15" s="19">
        <f t="shared" si="1"/>
        <v>7.2434444643452611E-2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102498806</v>
      </c>
      <c r="D22" s="306">
        <v>97434846</v>
      </c>
      <c r="E22" s="29">
        <v>9737408</v>
      </c>
      <c r="F22" s="306">
        <v>9256316</v>
      </c>
      <c r="G22" s="17">
        <f>D22-C22</f>
        <v>-5063960</v>
      </c>
      <c r="H22" s="18">
        <f>IF(E22=0,"",F22/E22-1)</f>
        <v>-4.9406577191794754E-2</v>
      </c>
      <c r="I22" s="22">
        <f>IF(D22=0,"N/A",F22/D22)</f>
        <v>9.5000057782202482E-2</v>
      </c>
    </row>
    <row r="23" spans="1:9">
      <c r="A23" s="1">
        <v>120</v>
      </c>
      <c r="B23" s="36" t="s">
        <v>76</v>
      </c>
      <c r="C23" s="29">
        <v>2008979</v>
      </c>
      <c r="D23" s="306">
        <v>1951168</v>
      </c>
      <c r="E23" s="29">
        <v>190850</v>
      </c>
      <c r="F23" s="306">
        <v>185362</v>
      </c>
      <c r="G23" s="17">
        <f>D23-C23</f>
        <v>-57811</v>
      </c>
      <c r="H23" s="18">
        <f>IF(E23=0,"",F23/E23-1)</f>
        <v>-2.8755567199371224E-2</v>
      </c>
      <c r="I23" s="22">
        <f>IF(D23=0,"N/A",F23/D23)</f>
        <v>9.5000533014071575E-2</v>
      </c>
    </row>
    <row r="24" spans="1:9">
      <c r="A24" s="28">
        <v>130</v>
      </c>
      <c r="B24" s="37" t="s">
        <v>77</v>
      </c>
      <c r="C24" s="30">
        <v>147829406</v>
      </c>
      <c r="D24" s="307">
        <v>142900561</v>
      </c>
      <c r="E24" s="30">
        <v>14043960</v>
      </c>
      <c r="F24" s="307">
        <v>13575540</v>
      </c>
      <c r="G24" s="26">
        <f>D24-C24</f>
        <v>-4928845</v>
      </c>
      <c r="H24" s="23">
        <f>IF(E24=0,"",F24/E24-1)</f>
        <v>-3.3353840369810261E-2</v>
      </c>
      <c r="I24" s="24">
        <f>IF(D24=0,"N/A",F24/D24)</f>
        <v>9.499990696327637E-2</v>
      </c>
    </row>
    <row r="25" spans="1:9">
      <c r="A25" s="7" t="s">
        <v>15</v>
      </c>
      <c r="B25" s="7" t="s">
        <v>16</v>
      </c>
      <c r="C25" s="15">
        <v>252337191</v>
      </c>
      <c r="D25" s="15">
        <f>SUM(D22:D24)</f>
        <v>242286575</v>
      </c>
      <c r="E25" s="15">
        <v>23972218</v>
      </c>
      <c r="F25" s="15">
        <f>SUM(F22:F24)</f>
        <v>23017218</v>
      </c>
      <c r="G25" s="15">
        <f>SUM(G22:G24)</f>
        <v>-10050616</v>
      </c>
      <c r="H25" s="19">
        <f>IF(E25=0,"",F25/E25-1)</f>
        <v>-3.9837782219400819E-2</v>
      </c>
      <c r="I25" s="25">
        <f>IF(D25=0,"N/A",F25/D25)</f>
        <v>9.4999972656347131E-2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42229.66</v>
      </c>
      <c r="D29" s="306">
        <v>42229.66</v>
      </c>
      <c r="E29" s="31">
        <v>2427.1757338325715</v>
      </c>
      <c r="F29" s="27">
        <f>IF(D29&lt;&gt;0,D22/D29,0)</f>
        <v>2307.2609630293018</v>
      </c>
      <c r="G29" s="17">
        <f>D29-C29</f>
        <v>0</v>
      </c>
      <c r="H29" s="27">
        <f>F29-E29</f>
        <v>-119.91477080326968</v>
      </c>
      <c r="I29" s="2"/>
    </row>
    <row r="30" spans="1:9">
      <c r="A30" s="1">
        <v>120</v>
      </c>
      <c r="B30" s="36" t="s">
        <v>76</v>
      </c>
      <c r="C30" s="29">
        <v>4851.95</v>
      </c>
      <c r="D30" s="306">
        <v>4851.95</v>
      </c>
      <c r="E30" s="31">
        <v>414.05599810385519</v>
      </c>
      <c r="F30" s="27">
        <f>IF(D30&lt;&gt;0,D23/D30,0)</f>
        <v>402.14099485773761</v>
      </c>
      <c r="G30" s="17">
        <f>D30-C30</f>
        <v>0</v>
      </c>
      <c r="H30" s="27">
        <f>F30-E30</f>
        <v>-11.915003246117578</v>
      </c>
      <c r="I30" s="2"/>
    </row>
    <row r="31" spans="1:9">
      <c r="A31" s="1">
        <v>130</v>
      </c>
      <c r="B31" s="36" t="s">
        <v>77</v>
      </c>
      <c r="C31" s="29">
        <v>1872484.2424000001</v>
      </c>
      <c r="D31" s="306">
        <v>1873541.4414000001</v>
      </c>
      <c r="E31" s="31">
        <v>78.948277722499881</v>
      </c>
      <c r="F31" s="27">
        <f>IF(D31&lt;&gt;0,D24/D31,0)</f>
        <v>76.272965114247938</v>
      </c>
      <c r="G31" s="17">
        <f>D31-C31</f>
        <v>1057.1990000000224</v>
      </c>
      <c r="H31" s="27">
        <f>F31-E31</f>
        <v>-2.6753126082519429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319531301</v>
      </c>
      <c r="D38" s="306">
        <v>251071187.92999998</v>
      </c>
      <c r="E38" s="29">
        <v>30355993</v>
      </c>
      <c r="F38" s="306">
        <v>23852012</v>
      </c>
      <c r="G38" s="17">
        <f>D38-C38</f>
        <v>-68460113.070000023</v>
      </c>
      <c r="H38" s="18">
        <f>IF(E38=0,"",F38/E38-1)</f>
        <v>-0.21425690142964526</v>
      </c>
      <c r="I38" s="22">
        <f>IF(D38=0,"N/A",F38/D38)</f>
        <v>9.5000992334692225E-2</v>
      </c>
    </row>
    <row r="39" spans="1:9">
      <c r="A39" s="1">
        <v>300</v>
      </c>
      <c r="B39" s="36" t="s">
        <v>64</v>
      </c>
      <c r="C39" s="29">
        <v>1192055878.04</v>
      </c>
      <c r="D39" s="306">
        <v>905786186.33000004</v>
      </c>
      <c r="E39" s="29">
        <v>113245370</v>
      </c>
      <c r="F39" s="306">
        <v>86049757</v>
      </c>
      <c r="G39" s="17">
        <f>D39-C39</f>
        <v>-286269691.70999992</v>
      </c>
      <c r="H39" s="18">
        <f>IF(E39=0,"",F39/E39-1)</f>
        <v>-0.24014768109283413</v>
      </c>
      <c r="I39" s="22">
        <f>IF(D39=0,"N/A",F39/D39)</f>
        <v>9.5000076506631517E-2</v>
      </c>
    </row>
    <row r="40" spans="1:9">
      <c r="A40" s="1">
        <v>400</v>
      </c>
      <c r="B40" s="36" t="s">
        <v>62</v>
      </c>
      <c r="C40" s="29">
        <v>75815242</v>
      </c>
      <c r="D40" s="306">
        <v>77186716</v>
      </c>
      <c r="E40" s="29">
        <v>7202468</v>
      </c>
      <c r="F40" s="306">
        <v>7332759</v>
      </c>
      <c r="G40" s="17">
        <f>D40-C40</f>
        <v>1371474</v>
      </c>
      <c r="H40" s="18">
        <f>IF(E40=0,"",F40/E40-1)</f>
        <v>1.8089771450563896E-2</v>
      </c>
      <c r="I40" s="22">
        <f>IF(D40=0,"N/A",F40/D40)</f>
        <v>9.5000271808428793E-2</v>
      </c>
    </row>
    <row r="41" spans="1:9">
      <c r="A41" s="28">
        <v>500</v>
      </c>
      <c r="B41" s="37" t="s">
        <v>63</v>
      </c>
      <c r="C41" s="30">
        <v>240610957</v>
      </c>
      <c r="D41" s="307">
        <v>251762074</v>
      </c>
      <c r="E41" s="30">
        <v>22858036</v>
      </c>
      <c r="F41" s="307">
        <v>23917408</v>
      </c>
      <c r="G41" s="26">
        <f>D41-C41</f>
        <v>11151117</v>
      </c>
      <c r="H41" s="23">
        <f>IF(E41=0,"",F41/E41-1)</f>
        <v>4.6345714041223784E-2</v>
      </c>
      <c r="I41" s="24">
        <f>IF(D41=0,"N/A",F41/D41)</f>
        <v>9.5000043572885412E-2</v>
      </c>
    </row>
    <row r="42" spans="1:9">
      <c r="A42" s="7" t="s">
        <v>14</v>
      </c>
      <c r="B42" s="7" t="s">
        <v>69</v>
      </c>
      <c r="C42" s="15">
        <v>1828013378.04</v>
      </c>
      <c r="D42" s="15">
        <f>SUM(D38:D41)</f>
        <v>1485806164.26</v>
      </c>
      <c r="E42" s="15">
        <v>173661867</v>
      </c>
      <c r="F42" s="15">
        <f>SUM(F38:F41)</f>
        <v>141151936</v>
      </c>
      <c r="G42" s="15">
        <f>SUM(G38:G41)</f>
        <v>-342207213.77999997</v>
      </c>
      <c r="H42" s="19">
        <f>IF(E42=0,"",F42/E42-1)</f>
        <v>-0.18720247318313121</v>
      </c>
      <c r="I42" s="25">
        <f>IF(D42=0,"N/A",F42/D42)</f>
        <v>9.5000235828406443E-2</v>
      </c>
    </row>
    <row r="43" spans="1:9">
      <c r="D43" s="2"/>
      <c r="F43" s="2"/>
      <c r="G43" s="2"/>
      <c r="H43" s="2"/>
      <c r="I43" s="2"/>
    </row>
    <row r="44" spans="1:9"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21644576.039999999</v>
      </c>
      <c r="D47" s="306">
        <v>15847340.610000001</v>
      </c>
      <c r="E47" s="29">
        <v>2056239</v>
      </c>
      <c r="F47" s="306">
        <v>1505504</v>
      </c>
      <c r="G47" s="17">
        <f>D47-C47</f>
        <v>-5797235.4299999978</v>
      </c>
      <c r="H47" s="18">
        <f>IF(E47=0,"",F47/E47-1)</f>
        <v>-0.26783608325685881</v>
      </c>
      <c r="I47" s="22">
        <f>IF(D47=0,"N/A",F47/D47)</f>
        <v>9.5000419127105509E-2</v>
      </c>
    </row>
    <row r="48" spans="1:9">
      <c r="A48" s="28">
        <v>730</v>
      </c>
      <c r="B48" s="37" t="s">
        <v>67</v>
      </c>
      <c r="C48" s="30">
        <v>139360492</v>
      </c>
      <c r="D48" s="307">
        <v>129303367</v>
      </c>
      <c r="E48" s="30">
        <v>13239236</v>
      </c>
      <c r="F48" s="307">
        <v>12283817</v>
      </c>
      <c r="G48" s="26">
        <f>D48-C48</f>
        <v>-10057125</v>
      </c>
      <c r="H48" s="23">
        <f>IF(E48=0,"",F48/E48-1)</f>
        <v>-7.2165720136720846E-2</v>
      </c>
      <c r="I48" s="24">
        <f>IF(D48=0,"N/A",F48/D48)</f>
        <v>9.4999977842804353E-2</v>
      </c>
    </row>
    <row r="49" spans="1:9">
      <c r="A49" s="7" t="s">
        <v>17</v>
      </c>
      <c r="B49" s="7" t="s">
        <v>68</v>
      </c>
      <c r="C49" s="15">
        <v>161005068.03999999</v>
      </c>
      <c r="D49" s="15">
        <f>SUM(D47:D48)</f>
        <v>145150707.61000001</v>
      </c>
      <c r="E49" s="15">
        <v>15295475</v>
      </c>
      <c r="F49" s="15">
        <f>SUM(F47:F48)</f>
        <v>13789321</v>
      </c>
      <c r="G49" s="15">
        <f>SUM(G47:G48)</f>
        <v>-15854360.429999998</v>
      </c>
      <c r="H49" s="19">
        <f>IF(E49=0,"",F49/E49-1)</f>
        <v>-9.8470560737734525E-2</v>
      </c>
      <c r="I49" s="25">
        <f>IF(D49=0,"N/A",F49/D49)</f>
        <v>9.5000026021574827E-2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520520</v>
      </c>
      <c r="D56" s="306">
        <v>514246</v>
      </c>
      <c r="E56" s="29">
        <v>59861</v>
      </c>
      <c r="F56" s="306">
        <v>59138</v>
      </c>
      <c r="G56" s="17">
        <f t="shared" ref="G56:G86" si="2">D56-C56</f>
        <v>-6274</v>
      </c>
      <c r="H56" s="18">
        <f t="shared" ref="H56:H87" si="3">IF(E56=0,"",F56/E56-1)</f>
        <v>-1.2077980655184506E-2</v>
      </c>
      <c r="I56" s="22">
        <f t="shared" ref="I56:I87" si="4">IF(D56=0,"N/A",F56/D56)</f>
        <v>0.11499943606756299</v>
      </c>
    </row>
    <row r="57" spans="1:9">
      <c r="A57" s="1">
        <v>502</v>
      </c>
      <c r="B57" s="1" t="s">
        <v>28</v>
      </c>
      <c r="C57" s="29">
        <v>200429</v>
      </c>
      <c r="D57" s="306">
        <v>200108</v>
      </c>
      <c r="E57" s="29">
        <v>23050</v>
      </c>
      <c r="F57" s="306">
        <v>23013</v>
      </c>
      <c r="G57" s="17">
        <f t="shared" si="2"/>
        <v>-321</v>
      </c>
      <c r="H57" s="18">
        <f t="shared" si="3"/>
        <v>-1.6052060737526963E-3</v>
      </c>
      <c r="I57" s="22">
        <f t="shared" si="4"/>
        <v>0.11500289843484518</v>
      </c>
    </row>
    <row r="58" spans="1:9">
      <c r="A58" s="1">
        <v>503</v>
      </c>
      <c r="B58" s="1" t="s">
        <v>29</v>
      </c>
      <c r="C58" s="29">
        <v>0</v>
      </c>
      <c r="D58" s="306">
        <v>0</v>
      </c>
      <c r="E58" s="29">
        <v>0</v>
      </c>
      <c r="F58" s="306">
        <v>0</v>
      </c>
      <c r="G58" s="17">
        <f t="shared" si="2"/>
        <v>0</v>
      </c>
      <c r="H58" s="18" t="str">
        <f t="shared" si="3"/>
        <v/>
      </c>
      <c r="I58" s="22" t="str">
        <f t="shared" si="4"/>
        <v>N/A</v>
      </c>
    </row>
    <row r="59" spans="1:9">
      <c r="A59" s="1">
        <v>504</v>
      </c>
      <c r="B59" s="1" t="s">
        <v>30</v>
      </c>
      <c r="C59" s="29">
        <v>0</v>
      </c>
      <c r="D59" s="306">
        <v>0</v>
      </c>
      <c r="E59" s="29">
        <v>0</v>
      </c>
      <c r="F59" s="306">
        <v>0</v>
      </c>
      <c r="G59" s="17">
        <f t="shared" si="2"/>
        <v>0</v>
      </c>
      <c r="H59" s="18" t="str">
        <f t="shared" si="3"/>
        <v/>
      </c>
      <c r="I59" s="22" t="str">
        <f t="shared" si="4"/>
        <v>N/A</v>
      </c>
    </row>
    <row r="60" spans="1:9">
      <c r="A60" s="1">
        <v>505</v>
      </c>
      <c r="B60" s="1" t="s">
        <v>31</v>
      </c>
      <c r="C60" s="29">
        <v>0</v>
      </c>
      <c r="D60" s="306">
        <v>0</v>
      </c>
      <c r="E60" s="29">
        <v>0</v>
      </c>
      <c r="F60" s="306">
        <v>0</v>
      </c>
      <c r="G60" s="17">
        <f t="shared" si="2"/>
        <v>0</v>
      </c>
      <c r="H60" s="18" t="str">
        <f t="shared" si="3"/>
        <v/>
      </c>
      <c r="I60" s="22" t="str">
        <f t="shared" si="4"/>
        <v>N/A</v>
      </c>
    </row>
    <row r="61" spans="1:9">
      <c r="A61" s="1">
        <v>506</v>
      </c>
      <c r="B61" s="1" t="s">
        <v>32</v>
      </c>
      <c r="C61" s="29">
        <v>0</v>
      </c>
      <c r="D61" s="306">
        <v>0</v>
      </c>
      <c r="E61" s="29">
        <v>0</v>
      </c>
      <c r="F61" s="306">
        <v>0</v>
      </c>
      <c r="G61" s="17">
        <f t="shared" si="2"/>
        <v>0</v>
      </c>
      <c r="H61" s="18" t="str">
        <f t="shared" si="3"/>
        <v/>
      </c>
      <c r="I61" s="22" t="str">
        <f t="shared" si="4"/>
        <v>N/A</v>
      </c>
    </row>
    <row r="62" spans="1:9">
      <c r="A62" s="1">
        <v>507</v>
      </c>
      <c r="B62" s="1" t="s">
        <v>33</v>
      </c>
      <c r="C62" s="29">
        <v>239672</v>
      </c>
      <c r="D62" s="306">
        <v>217688</v>
      </c>
      <c r="E62" s="29">
        <v>27563</v>
      </c>
      <c r="F62" s="306">
        <v>25034</v>
      </c>
      <c r="G62" s="17">
        <f t="shared" si="2"/>
        <v>-21984</v>
      </c>
      <c r="H62" s="18">
        <f t="shared" si="3"/>
        <v>-9.1753437579363606E-2</v>
      </c>
      <c r="I62" s="22">
        <f t="shared" si="4"/>
        <v>0.1149994487523428</v>
      </c>
    </row>
    <row r="63" spans="1:9">
      <c r="A63" s="1">
        <v>508</v>
      </c>
      <c r="B63" s="1" t="s">
        <v>34</v>
      </c>
      <c r="C63" s="29">
        <v>0</v>
      </c>
      <c r="D63" s="306">
        <v>0</v>
      </c>
      <c r="E63" s="29">
        <v>0</v>
      </c>
      <c r="F63" s="306">
        <v>0</v>
      </c>
      <c r="G63" s="17">
        <f t="shared" si="2"/>
        <v>0</v>
      </c>
      <c r="H63" s="18" t="str">
        <f t="shared" si="3"/>
        <v/>
      </c>
      <c r="I63" s="22" t="str">
        <f t="shared" si="4"/>
        <v>N/A</v>
      </c>
    </row>
    <row r="64" spans="1:9">
      <c r="A64" s="1">
        <v>509</v>
      </c>
      <c r="B64" s="1" t="s">
        <v>24</v>
      </c>
      <c r="C64" s="29">
        <v>871107</v>
      </c>
      <c r="D64" s="306">
        <v>808701</v>
      </c>
      <c r="E64" s="29">
        <v>100177</v>
      </c>
      <c r="F64" s="306">
        <v>93001</v>
      </c>
      <c r="G64" s="17">
        <f t="shared" si="2"/>
        <v>-62406</v>
      </c>
      <c r="H64" s="18">
        <f t="shared" si="3"/>
        <v>-7.1633209219681193E-2</v>
      </c>
      <c r="I64" s="22">
        <f t="shared" si="4"/>
        <v>0.11500047607212059</v>
      </c>
    </row>
    <row r="65" spans="1:9">
      <c r="A65" s="1">
        <v>510</v>
      </c>
      <c r="B65" s="1" t="s">
        <v>35</v>
      </c>
      <c r="C65" s="29">
        <v>5233516</v>
      </c>
      <c r="D65" s="306">
        <v>6205053</v>
      </c>
      <c r="E65" s="29">
        <v>601854</v>
      </c>
      <c r="F65" s="306">
        <v>713580</v>
      </c>
      <c r="G65" s="17">
        <f t="shared" si="2"/>
        <v>971537</v>
      </c>
      <c r="H65" s="18">
        <f t="shared" si="3"/>
        <v>0.18563638357475409</v>
      </c>
      <c r="I65" s="22">
        <f t="shared" si="4"/>
        <v>0.11499982353091907</v>
      </c>
    </row>
    <row r="66" spans="1:9">
      <c r="A66" s="1">
        <v>511</v>
      </c>
      <c r="B66" s="1" t="s">
        <v>36</v>
      </c>
      <c r="C66" s="29">
        <v>0</v>
      </c>
      <c r="D66" s="306">
        <v>0</v>
      </c>
      <c r="E66" s="29">
        <v>0</v>
      </c>
      <c r="F66" s="306">
        <v>0</v>
      </c>
      <c r="G66" s="17">
        <f t="shared" si="2"/>
        <v>0</v>
      </c>
      <c r="H66" s="18" t="str">
        <f t="shared" si="3"/>
        <v/>
      </c>
      <c r="I66" s="22" t="str">
        <f t="shared" si="4"/>
        <v>N/A</v>
      </c>
    </row>
    <row r="67" spans="1:9">
      <c r="A67" s="1">
        <v>512</v>
      </c>
      <c r="B67" s="1" t="s">
        <v>37</v>
      </c>
      <c r="C67" s="29">
        <v>3983540</v>
      </c>
      <c r="D67" s="306">
        <v>4064572</v>
      </c>
      <c r="E67" s="29">
        <v>458107</v>
      </c>
      <c r="F67" s="306">
        <v>467425</v>
      </c>
      <c r="G67" s="17">
        <f t="shared" si="2"/>
        <v>81032</v>
      </c>
      <c r="H67" s="18">
        <f t="shared" si="3"/>
        <v>2.0340226191697619E-2</v>
      </c>
      <c r="I67" s="22">
        <f t="shared" si="4"/>
        <v>0.11499980809787599</v>
      </c>
    </row>
    <row r="68" spans="1:9">
      <c r="A68" s="1">
        <v>513</v>
      </c>
      <c r="B68" s="1" t="s">
        <v>38</v>
      </c>
      <c r="C68" s="29">
        <v>0</v>
      </c>
      <c r="D68" s="306">
        <v>0</v>
      </c>
      <c r="E68" s="29">
        <v>0</v>
      </c>
      <c r="F68" s="306">
        <v>0</v>
      </c>
      <c r="G68" s="17">
        <f t="shared" si="2"/>
        <v>0</v>
      </c>
      <c r="H68" s="18" t="str">
        <f t="shared" si="3"/>
        <v/>
      </c>
      <c r="I68" s="22" t="str">
        <f t="shared" si="4"/>
        <v>N/A</v>
      </c>
    </row>
    <row r="69" spans="1:9">
      <c r="A69" s="1">
        <v>514</v>
      </c>
      <c r="B69" s="1" t="s">
        <v>39</v>
      </c>
      <c r="C69" s="29">
        <v>7860505</v>
      </c>
      <c r="D69" s="306">
        <v>7114212</v>
      </c>
      <c r="E69" s="29">
        <v>903958</v>
      </c>
      <c r="F69" s="306">
        <v>818135</v>
      </c>
      <c r="G69" s="17">
        <f t="shared" si="2"/>
        <v>-746293</v>
      </c>
      <c r="H69" s="18">
        <f t="shared" si="3"/>
        <v>-9.4941357894946399E-2</v>
      </c>
      <c r="I69" s="22">
        <f t="shared" si="4"/>
        <v>0.11500008714949737</v>
      </c>
    </row>
    <row r="70" spans="1:9">
      <c r="A70" s="1">
        <v>515</v>
      </c>
      <c r="B70" s="1" t="s">
        <v>40</v>
      </c>
      <c r="C70" s="29">
        <v>142843</v>
      </c>
      <c r="D70" s="306">
        <v>1893527</v>
      </c>
      <c r="E70" s="29">
        <v>16427</v>
      </c>
      <c r="F70" s="306">
        <v>217755</v>
      </c>
      <c r="G70" s="17">
        <f t="shared" si="2"/>
        <v>1750684</v>
      </c>
      <c r="H70" s="18">
        <f t="shared" si="3"/>
        <v>12.255920131490837</v>
      </c>
      <c r="I70" s="22">
        <f t="shared" si="4"/>
        <v>0.1149996804904287</v>
      </c>
    </row>
    <row r="71" spans="1:9">
      <c r="A71" s="1">
        <v>516</v>
      </c>
      <c r="B71" s="1" t="s">
        <v>41</v>
      </c>
      <c r="C71" s="29">
        <v>0</v>
      </c>
      <c r="D71" s="306">
        <v>0</v>
      </c>
      <c r="E71" s="29">
        <v>0</v>
      </c>
      <c r="F71" s="306">
        <v>0</v>
      </c>
      <c r="G71" s="17">
        <f t="shared" si="2"/>
        <v>0</v>
      </c>
      <c r="H71" s="18" t="str">
        <f t="shared" si="3"/>
        <v/>
      </c>
      <c r="I71" s="22" t="str">
        <f t="shared" si="4"/>
        <v>N/A</v>
      </c>
    </row>
    <row r="72" spans="1:9">
      <c r="A72" s="1">
        <v>517</v>
      </c>
      <c r="B72" s="1" t="s">
        <v>42</v>
      </c>
      <c r="C72" s="29">
        <v>0</v>
      </c>
      <c r="D72" s="306">
        <v>0</v>
      </c>
      <c r="E72" s="29">
        <v>0</v>
      </c>
      <c r="F72" s="306">
        <v>0</v>
      </c>
      <c r="G72" s="17">
        <f t="shared" si="2"/>
        <v>0</v>
      </c>
      <c r="H72" s="18" t="str">
        <f t="shared" si="3"/>
        <v/>
      </c>
      <c r="I72" s="22" t="str">
        <f t="shared" si="4"/>
        <v>N/A</v>
      </c>
    </row>
    <row r="73" spans="1:9">
      <c r="A73" s="1">
        <v>518</v>
      </c>
      <c r="B73" s="1" t="s">
        <v>43</v>
      </c>
      <c r="C73" s="29">
        <v>44786220</v>
      </c>
      <c r="D73" s="306">
        <v>35616410</v>
      </c>
      <c r="E73" s="29">
        <v>5150417</v>
      </c>
      <c r="F73" s="306">
        <v>4095889</v>
      </c>
      <c r="G73" s="17">
        <f t="shared" si="2"/>
        <v>-9169810</v>
      </c>
      <c r="H73" s="18">
        <f t="shared" si="3"/>
        <v>-0.20474613997274393</v>
      </c>
      <c r="I73" s="22">
        <f t="shared" si="4"/>
        <v>0.11500005194234905</v>
      </c>
    </row>
    <row r="74" spans="1:9">
      <c r="A74" s="1">
        <v>519</v>
      </c>
      <c r="B74" s="1" t="s">
        <v>44</v>
      </c>
      <c r="C74" s="29">
        <v>0</v>
      </c>
      <c r="D74" s="306">
        <v>0</v>
      </c>
      <c r="E74" s="29">
        <v>0</v>
      </c>
      <c r="F74" s="306">
        <v>0</v>
      </c>
      <c r="G74" s="17">
        <f t="shared" si="2"/>
        <v>0</v>
      </c>
      <c r="H74" s="18" t="str">
        <f t="shared" si="3"/>
        <v/>
      </c>
      <c r="I74" s="22" t="str">
        <f t="shared" si="4"/>
        <v>N/A</v>
      </c>
    </row>
    <row r="75" spans="1:9">
      <c r="A75" s="1">
        <v>520</v>
      </c>
      <c r="B75" s="1" t="s">
        <v>51</v>
      </c>
      <c r="C75" s="29">
        <v>1357020</v>
      </c>
      <c r="D75" s="306">
        <v>1281415</v>
      </c>
      <c r="E75" s="29">
        <v>156058</v>
      </c>
      <c r="F75" s="306">
        <v>147363</v>
      </c>
      <c r="G75" s="17">
        <f t="shared" si="2"/>
        <v>-75605</v>
      </c>
      <c r="H75" s="18">
        <f t="shared" si="3"/>
        <v>-5.5716464391444176E-2</v>
      </c>
      <c r="I75" s="22">
        <f t="shared" si="4"/>
        <v>0.11500021460650921</v>
      </c>
    </row>
    <row r="76" spans="1:9">
      <c r="A76" s="1">
        <v>521</v>
      </c>
      <c r="B76" s="1" t="s">
        <v>54</v>
      </c>
      <c r="C76" s="29">
        <v>0</v>
      </c>
      <c r="D76" s="306">
        <v>0</v>
      </c>
      <c r="E76" s="29">
        <v>0</v>
      </c>
      <c r="F76" s="306">
        <v>0</v>
      </c>
      <c r="G76" s="17">
        <f t="shared" si="2"/>
        <v>0</v>
      </c>
      <c r="H76" s="18" t="str">
        <f t="shared" si="3"/>
        <v/>
      </c>
      <c r="I76" s="22" t="str">
        <f t="shared" si="4"/>
        <v>N/A</v>
      </c>
    </row>
    <row r="77" spans="1:9">
      <c r="A77" s="1">
        <v>522</v>
      </c>
      <c r="B77" s="1" t="s">
        <v>22</v>
      </c>
      <c r="C77" s="29">
        <v>688614741</v>
      </c>
      <c r="D77" s="306">
        <v>710393366</v>
      </c>
      <c r="E77" s="29">
        <v>79190692</v>
      </c>
      <c r="F77" s="306">
        <v>81695225</v>
      </c>
      <c r="G77" s="17">
        <f t="shared" si="2"/>
        <v>21778625</v>
      </c>
      <c r="H77" s="18">
        <f t="shared" si="3"/>
        <v>3.162660833927311E-2</v>
      </c>
      <c r="I77" s="22">
        <f t="shared" si="4"/>
        <v>0.11499998298125999</v>
      </c>
    </row>
    <row r="78" spans="1:9">
      <c r="A78" s="1">
        <v>523</v>
      </c>
      <c r="B78" s="1" t="s">
        <v>21</v>
      </c>
      <c r="C78" s="29">
        <v>245700273</v>
      </c>
      <c r="D78" s="306">
        <v>235484274</v>
      </c>
      <c r="E78" s="29">
        <v>28255530</v>
      </c>
      <c r="F78" s="306">
        <v>27080690</v>
      </c>
      <c r="G78" s="17">
        <f t="shared" si="2"/>
        <v>-10215999</v>
      </c>
      <c r="H78" s="18">
        <f t="shared" si="3"/>
        <v>-4.1579117432941404E-2</v>
      </c>
      <c r="I78" s="22">
        <f t="shared" si="4"/>
        <v>0.1149999935876822</v>
      </c>
    </row>
    <row r="79" spans="1:9">
      <c r="A79" s="1">
        <v>524</v>
      </c>
      <c r="B79" s="1" t="s">
        <v>45</v>
      </c>
      <c r="C79" s="29">
        <v>55984413</v>
      </c>
      <c r="D79" s="306">
        <v>55589614</v>
      </c>
      <c r="E79" s="29">
        <v>6438207</v>
      </c>
      <c r="F79" s="306">
        <v>6392805</v>
      </c>
      <c r="G79" s="17">
        <f t="shared" si="2"/>
        <v>-394799</v>
      </c>
      <c r="H79" s="18">
        <f t="shared" si="3"/>
        <v>-7.0519633804877468E-3</v>
      </c>
      <c r="I79" s="22">
        <f t="shared" si="4"/>
        <v>0.11499998902672719</v>
      </c>
    </row>
    <row r="80" spans="1:9">
      <c r="A80" s="1">
        <v>525</v>
      </c>
      <c r="B80" s="1" t="s">
        <v>46</v>
      </c>
      <c r="C80" s="29">
        <v>205489</v>
      </c>
      <c r="D80" s="306">
        <v>8421106</v>
      </c>
      <c r="E80" s="29">
        <v>23631</v>
      </c>
      <c r="F80" s="306">
        <v>968427</v>
      </c>
      <c r="G80" s="17">
        <f t="shared" si="2"/>
        <v>8215617</v>
      </c>
      <c r="H80" s="18">
        <f t="shared" si="3"/>
        <v>39.981211120985144</v>
      </c>
      <c r="I80" s="22">
        <f t="shared" si="4"/>
        <v>0.11499997743764299</v>
      </c>
    </row>
    <row r="81" spans="1:9">
      <c r="A81" s="1">
        <v>526</v>
      </c>
      <c r="B81" s="1" t="s">
        <v>47</v>
      </c>
      <c r="C81" s="29">
        <v>661404497</v>
      </c>
      <c r="D81" s="306">
        <v>657987281</v>
      </c>
      <c r="E81" s="29">
        <v>76061523</v>
      </c>
      <c r="F81" s="306">
        <v>75668539</v>
      </c>
      <c r="G81" s="17">
        <f t="shared" si="2"/>
        <v>-3417216</v>
      </c>
      <c r="H81" s="18">
        <f t="shared" si="3"/>
        <v>-5.1666596263132414E-3</v>
      </c>
      <c r="I81" s="22">
        <f t="shared" si="4"/>
        <v>0.11500000256083977</v>
      </c>
    </row>
    <row r="82" spans="1:9">
      <c r="A82" s="1">
        <v>527</v>
      </c>
      <c r="B82" s="1" t="s">
        <v>48</v>
      </c>
      <c r="C82" s="29">
        <v>0</v>
      </c>
      <c r="D82" s="306">
        <v>0</v>
      </c>
      <c r="E82" s="29">
        <v>0</v>
      </c>
      <c r="F82" s="306">
        <v>0</v>
      </c>
      <c r="G82" s="17">
        <f t="shared" si="2"/>
        <v>0</v>
      </c>
      <c r="H82" s="18" t="str">
        <f t="shared" si="3"/>
        <v/>
      </c>
      <c r="I82" s="22" t="str">
        <f t="shared" si="4"/>
        <v>N/A</v>
      </c>
    </row>
    <row r="83" spans="1:9">
      <c r="A83" s="1">
        <v>528</v>
      </c>
      <c r="B83" s="1" t="s">
        <v>49</v>
      </c>
      <c r="C83" s="29">
        <v>349491572</v>
      </c>
      <c r="D83" s="306">
        <v>288358232</v>
      </c>
      <c r="E83" s="29">
        <v>40191531</v>
      </c>
      <c r="F83" s="306">
        <v>33161197</v>
      </c>
      <c r="G83" s="17">
        <f t="shared" si="2"/>
        <v>-61133340</v>
      </c>
      <c r="H83" s="18">
        <f t="shared" si="3"/>
        <v>-0.17492078119641674</v>
      </c>
      <c r="I83" s="22">
        <f t="shared" si="4"/>
        <v>0.11500000110973076</v>
      </c>
    </row>
    <row r="84" spans="1:9">
      <c r="A84" s="1">
        <v>529</v>
      </c>
      <c r="B84" s="1" t="s">
        <v>657</v>
      </c>
      <c r="C84" s="29">
        <v>537785110</v>
      </c>
      <c r="D84" s="306">
        <v>1049325075</v>
      </c>
      <c r="E84" s="29">
        <v>61845290</v>
      </c>
      <c r="F84" s="306">
        <v>120672385</v>
      </c>
      <c r="G84" s="17">
        <f t="shared" si="2"/>
        <v>511539965</v>
      </c>
      <c r="H84" s="18">
        <f t="shared" si="3"/>
        <v>0.95119765789763466</v>
      </c>
      <c r="I84" s="22">
        <f t="shared" si="4"/>
        <v>0.1150000013103661</v>
      </c>
    </row>
    <row r="85" spans="1:9">
      <c r="A85" s="1">
        <v>531</v>
      </c>
      <c r="B85" s="1" t="s">
        <v>25</v>
      </c>
      <c r="C85" s="29">
        <v>6144855</v>
      </c>
      <c r="D85" s="306">
        <v>7045030</v>
      </c>
      <c r="E85" s="29">
        <v>706660</v>
      </c>
      <c r="F85" s="306">
        <v>810180</v>
      </c>
      <c r="G85" s="17">
        <f t="shared" si="2"/>
        <v>900175</v>
      </c>
      <c r="H85" s="18">
        <f t="shared" si="3"/>
        <v>0.14649194803724574</v>
      </c>
      <c r="I85" s="22">
        <f t="shared" si="4"/>
        <v>0.11500022001325758</v>
      </c>
    </row>
    <row r="86" spans="1:9">
      <c r="A86" s="28">
        <v>532</v>
      </c>
      <c r="B86" s="28" t="s">
        <v>52</v>
      </c>
      <c r="C86" s="30">
        <v>45149916</v>
      </c>
      <c r="D86" s="307">
        <v>46012732</v>
      </c>
      <c r="E86" s="30">
        <v>5192136</v>
      </c>
      <c r="F86" s="307">
        <v>5291457</v>
      </c>
      <c r="G86" s="26">
        <f t="shared" si="2"/>
        <v>862816</v>
      </c>
      <c r="H86" s="23">
        <f t="shared" si="3"/>
        <v>1.9129121425170759E-2</v>
      </c>
      <c r="I86" s="24">
        <f t="shared" si="4"/>
        <v>0.11499984395623368</v>
      </c>
    </row>
    <row r="87" spans="1:9">
      <c r="A87" s="7" t="s">
        <v>19</v>
      </c>
      <c r="B87" s="7" t="s">
        <v>26</v>
      </c>
      <c r="C87" s="15">
        <v>2610526322</v>
      </c>
      <c r="D87" s="15">
        <f>SUM(D56:D85)</f>
        <v>3070519910</v>
      </c>
      <c r="E87" s="15">
        <v>300210536</v>
      </c>
      <c r="F87" s="15">
        <f>SUM(F56:F85)</f>
        <v>353109781</v>
      </c>
      <c r="G87" s="15">
        <f>SUM(G56:G85)</f>
        <v>459993588</v>
      </c>
      <c r="H87" s="19">
        <f t="shared" si="3"/>
        <v>0.1762071568334298</v>
      </c>
      <c r="I87" s="25">
        <f t="shared" si="4"/>
        <v>0.1149999971828875</v>
      </c>
    </row>
    <row r="88" spans="1:9">
      <c r="C88" s="1"/>
      <c r="E88" s="1"/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4">
    <tabColor theme="4" tint="0.39997558519241921"/>
  </sheetPr>
  <dimension ref="B1:F282"/>
  <sheetViews>
    <sheetView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2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728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3805454431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45665453</v>
      </c>
    </row>
    <row r="9" spans="2:5" ht="18" thickBot="1">
      <c r="B9" s="57" t="s">
        <v>89</v>
      </c>
      <c r="C9" s="58"/>
      <c r="D9" s="59">
        <v>12</v>
      </c>
      <c r="E9" s="60">
        <v>45665453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7.8789999999999996</v>
      </c>
      <c r="E25" s="53">
        <v>29983175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7.8789999999999996</v>
      </c>
      <c r="E27" s="53">
        <v>29983175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7.8789999999999996</v>
      </c>
      <c r="E31" s="60">
        <v>29983175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729</v>
      </c>
      <c r="C36" s="69"/>
      <c r="D36" s="287" t="s">
        <v>109</v>
      </c>
      <c r="E36" s="71">
        <v>3805454431</v>
      </c>
    </row>
    <row r="37" spans="2:6" ht="17.25">
      <c r="B37" s="61" t="s">
        <v>110</v>
      </c>
      <c r="C37" s="61"/>
      <c r="D37" s="52">
        <v>25</v>
      </c>
      <c r="E37" s="53">
        <v>95136361</v>
      </c>
    </row>
    <row r="38" spans="2:6" ht="17.25">
      <c r="B38" s="61" t="s">
        <v>111</v>
      </c>
      <c r="C38" s="61"/>
      <c r="D38" s="52">
        <v>0.15</v>
      </c>
      <c r="E38" s="53">
        <v>570818</v>
      </c>
    </row>
    <row r="39" spans="2:6" ht="17.25">
      <c r="B39" s="61" t="s">
        <v>111</v>
      </c>
      <c r="C39" s="61"/>
      <c r="D39" s="52">
        <v>0.1</v>
      </c>
      <c r="E39" s="53">
        <v>380545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3805454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26.25</v>
      </c>
      <c r="E45" s="53">
        <v>99893178</v>
      </c>
    </row>
    <row r="46" spans="2:6" ht="17.25">
      <c r="B46" s="61"/>
      <c r="C46" s="61"/>
      <c r="D46" s="284"/>
      <c r="E46" s="295"/>
    </row>
    <row r="47" spans="2:6" ht="17.25">
      <c r="B47" s="69" t="s">
        <v>622</v>
      </c>
      <c r="C47" s="69"/>
      <c r="D47" s="287" t="s">
        <v>109</v>
      </c>
      <c r="E47" s="71">
        <v>0</v>
      </c>
    </row>
    <row r="48" spans="2:6" ht="17.25">
      <c r="B48" s="61" t="s">
        <v>110</v>
      </c>
      <c r="C48" s="61"/>
      <c r="D48" s="52">
        <v>0</v>
      </c>
      <c r="E48" s="53">
        <v>0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0</v>
      </c>
      <c r="E54" s="53">
        <v>0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0</v>
      </c>
      <c r="E56" s="53">
        <v>0</v>
      </c>
    </row>
    <row r="57" spans="2:5" ht="17.25">
      <c r="B57" s="61"/>
      <c r="C57" s="61"/>
      <c r="D57" s="288"/>
      <c r="E57" s="298"/>
    </row>
    <row r="58" spans="2:5" ht="17.25">
      <c r="B58" s="69" t="s">
        <v>622</v>
      </c>
      <c r="C58" s="69"/>
      <c r="D58" s="287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622</v>
      </c>
      <c r="C91" s="69"/>
      <c r="D91" s="287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3805454431</v>
      </c>
    </row>
    <row r="136" spans="2:5" ht="17.25">
      <c r="B136" s="61" t="s">
        <v>110</v>
      </c>
      <c r="C136" s="61"/>
      <c r="D136" s="52">
        <v>25</v>
      </c>
      <c r="E136" s="53">
        <v>95136361</v>
      </c>
    </row>
    <row r="137" spans="2:5" ht="17.25">
      <c r="B137" s="61" t="s">
        <v>111</v>
      </c>
      <c r="C137" s="61"/>
      <c r="D137" s="52">
        <v>0.15</v>
      </c>
      <c r="E137" s="53">
        <v>570818</v>
      </c>
    </row>
    <row r="138" spans="2:5" ht="17.25">
      <c r="B138" s="61" t="s">
        <v>111</v>
      </c>
      <c r="C138" s="61"/>
      <c r="D138" s="52">
        <v>0.1</v>
      </c>
      <c r="E138" s="53">
        <v>380545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1</v>
      </c>
      <c r="E142" s="53">
        <v>3805454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99893178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22832727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798</v>
      </c>
      <c r="C163" s="74"/>
      <c r="D163" s="284"/>
      <c r="E163" s="295"/>
    </row>
    <row r="164" spans="2:5" ht="17.25">
      <c r="B164" s="75">
        <v>150</v>
      </c>
      <c r="C164" s="76"/>
      <c r="D164" s="287" t="s">
        <v>109</v>
      </c>
      <c r="E164" s="71">
        <v>860210482</v>
      </c>
    </row>
    <row r="165" spans="2:5" ht="17.25">
      <c r="B165" s="61" t="s">
        <v>124</v>
      </c>
      <c r="C165" s="61"/>
      <c r="D165" s="52">
        <v>0.5</v>
      </c>
      <c r="E165" s="53">
        <v>430105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0.5</v>
      </c>
      <c r="E167" s="53">
        <v>430105</v>
      </c>
    </row>
    <row r="168" spans="2:5" ht="17.25">
      <c r="B168" s="61"/>
      <c r="C168" s="61"/>
      <c r="D168" s="284"/>
      <c r="E168" s="295"/>
    </row>
    <row r="169" spans="2:5" ht="17.25">
      <c r="B169" s="74" t="s">
        <v>625</v>
      </c>
      <c r="C169" s="74"/>
      <c r="D169" s="284"/>
      <c r="E169" s="295"/>
    </row>
    <row r="170" spans="2:5" ht="17.25">
      <c r="B170" s="75" t="s">
        <v>626</v>
      </c>
      <c r="C170" s="76"/>
      <c r="D170" s="287" t="s">
        <v>109</v>
      </c>
      <c r="E170" s="71">
        <v>0</v>
      </c>
    </row>
    <row r="171" spans="2:5" ht="17.25">
      <c r="B171" s="61" t="s">
        <v>124</v>
      </c>
      <c r="C171" s="61"/>
      <c r="D171" s="52">
        <v>0</v>
      </c>
      <c r="E171" s="53">
        <v>0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0</v>
      </c>
      <c r="E173" s="53">
        <v>0</v>
      </c>
    </row>
    <row r="174" spans="2:5" ht="17.25">
      <c r="B174" s="61"/>
      <c r="C174" s="61"/>
      <c r="D174" s="284"/>
      <c r="E174" s="295"/>
    </row>
    <row r="175" spans="2:5" ht="17.25">
      <c r="B175" s="74" t="s">
        <v>625</v>
      </c>
      <c r="C175" s="74"/>
      <c r="D175" s="284"/>
      <c r="E175" s="295"/>
    </row>
    <row r="176" spans="2:5" ht="17.25">
      <c r="B176" s="75" t="s">
        <v>626</v>
      </c>
      <c r="C176" s="76"/>
      <c r="D176" s="287" t="s">
        <v>109</v>
      </c>
      <c r="E176" s="71">
        <v>0</v>
      </c>
    </row>
    <row r="177" spans="2:5" ht="17.25">
      <c r="B177" s="61" t="s">
        <v>124</v>
      </c>
      <c r="C177" s="61"/>
      <c r="D177" s="52">
        <v>0</v>
      </c>
      <c r="E177" s="53">
        <v>0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0</v>
      </c>
      <c r="E179" s="53">
        <v>0</v>
      </c>
    </row>
    <row r="180" spans="2:5" ht="17.25">
      <c r="B180" s="61"/>
      <c r="C180" s="61"/>
      <c r="D180" s="284"/>
      <c r="E180" s="295"/>
    </row>
    <row r="181" spans="2:5" ht="17.25">
      <c r="B181" s="74" t="s">
        <v>625</v>
      </c>
      <c r="C181" s="74"/>
      <c r="D181" s="284"/>
      <c r="E181" s="295"/>
    </row>
    <row r="182" spans="2:5" ht="17.25">
      <c r="B182" s="75" t="s">
        <v>626</v>
      </c>
      <c r="C182" s="76"/>
      <c r="D182" s="287" t="s">
        <v>109</v>
      </c>
      <c r="E182" s="71">
        <v>0</v>
      </c>
    </row>
    <row r="183" spans="2:5" ht="17.25">
      <c r="B183" s="61" t="s">
        <v>124</v>
      </c>
      <c r="C183" s="61"/>
      <c r="D183" s="52">
        <v>0</v>
      </c>
      <c r="E183" s="53">
        <v>0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0</v>
      </c>
      <c r="E185" s="53">
        <v>0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288"/>
      <c r="E228" s="47"/>
    </row>
    <row r="229" spans="2:5" ht="17.25">
      <c r="B229" s="62" t="s">
        <v>203</v>
      </c>
      <c r="C229" s="63"/>
      <c r="D229" s="94"/>
      <c r="E229" s="71">
        <v>860210482</v>
      </c>
    </row>
    <row r="230" spans="2:5" ht="17.25">
      <c r="B230" s="61" t="s">
        <v>124</v>
      </c>
      <c r="C230" s="61"/>
      <c r="D230" s="288"/>
      <c r="E230" s="53">
        <v>430105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430105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730</v>
      </c>
      <c r="C238" s="53">
        <v>3805454431</v>
      </c>
      <c r="D238" s="52">
        <v>1</v>
      </c>
      <c r="E238" s="53">
        <v>3805454</v>
      </c>
    </row>
    <row r="239" spans="2:5" ht="17.25">
      <c r="B239" s="47" t="s">
        <v>731</v>
      </c>
      <c r="C239" s="53">
        <v>3805454431</v>
      </c>
      <c r="D239" s="52">
        <v>3</v>
      </c>
      <c r="E239" s="53">
        <v>11416363</v>
      </c>
    </row>
    <row r="240" spans="2:5" ht="17.25">
      <c r="B240" s="47" t="s">
        <v>732</v>
      </c>
      <c r="C240" s="53">
        <v>3805454431</v>
      </c>
      <c r="D240" s="52">
        <v>0.67</v>
      </c>
      <c r="E240" s="53">
        <v>2549654</v>
      </c>
    </row>
    <row r="241" spans="2:5" ht="17.25">
      <c r="B241" s="47" t="s">
        <v>733</v>
      </c>
      <c r="C241" s="53">
        <v>19635383</v>
      </c>
      <c r="D241" s="52">
        <v>8</v>
      </c>
      <c r="E241" s="53">
        <v>157083</v>
      </c>
    </row>
    <row r="242" spans="2:5" ht="17.25">
      <c r="B242" s="47" t="s">
        <v>734</v>
      </c>
      <c r="C242" s="53">
        <v>531825626</v>
      </c>
      <c r="D242" s="52">
        <v>2.75</v>
      </c>
      <c r="E242" s="53">
        <v>1462520</v>
      </c>
    </row>
    <row r="243" spans="2:5" ht="17.25">
      <c r="B243" s="47" t="s">
        <v>735</v>
      </c>
      <c r="C243" s="53">
        <v>531825626</v>
      </c>
      <c r="D243" s="52">
        <v>3</v>
      </c>
      <c r="E243" s="53">
        <v>1595477</v>
      </c>
    </row>
    <row r="244" spans="2:5" ht="17.25">
      <c r="B244" s="47" t="s">
        <v>904</v>
      </c>
      <c r="C244" s="53">
        <v>4622298</v>
      </c>
      <c r="D244" s="52">
        <v>5.5</v>
      </c>
      <c r="E244" s="53">
        <v>25423</v>
      </c>
    </row>
    <row r="245" spans="2:5" ht="17.25">
      <c r="B245" s="47" t="s">
        <v>905</v>
      </c>
      <c r="C245" s="53">
        <v>4154255</v>
      </c>
      <c r="D245" s="52">
        <v>8</v>
      </c>
      <c r="E245" s="53">
        <v>33234</v>
      </c>
    </row>
    <row r="246" spans="2:5" ht="17.25">
      <c r="B246" s="47">
        <v>0</v>
      </c>
      <c r="C246" s="53">
        <v>0</v>
      </c>
      <c r="D246" s="52">
        <v>0</v>
      </c>
      <c r="E246" s="53">
        <v>0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21045208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45665453</v>
      </c>
    </row>
    <row r="276" spans="2:5" ht="17.25">
      <c r="B276" s="61" t="s">
        <v>130</v>
      </c>
      <c r="C276" s="61"/>
      <c r="D276" s="288"/>
      <c r="E276" s="53">
        <v>29983175</v>
      </c>
    </row>
    <row r="277" spans="2:5" ht="17.25">
      <c r="B277" s="61" t="s">
        <v>78</v>
      </c>
      <c r="C277" s="61"/>
      <c r="D277" s="288"/>
      <c r="E277" s="53">
        <v>22832727</v>
      </c>
    </row>
    <row r="278" spans="2:5" ht="17.25">
      <c r="B278" s="61" t="s">
        <v>131</v>
      </c>
      <c r="C278" s="61"/>
      <c r="D278" s="288"/>
      <c r="E278" s="53">
        <v>99893178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430105</v>
      </c>
    </row>
    <row r="281" spans="2:5" ht="18" thickBot="1">
      <c r="B281" s="65" t="s">
        <v>134</v>
      </c>
      <c r="C281" s="65"/>
      <c r="D281" s="291"/>
      <c r="E281" s="56">
        <v>21045208</v>
      </c>
    </row>
    <row r="282" spans="2:5" ht="18" thickBot="1">
      <c r="B282" s="57" t="s">
        <v>135</v>
      </c>
      <c r="C282" s="58"/>
      <c r="D282" s="289"/>
      <c r="E282" s="60">
        <v>219849846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5">
    <tabColor theme="4" tint="0.39997558519241921"/>
  </sheetPr>
  <dimension ref="B1:F282"/>
  <sheetViews>
    <sheetView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17.57031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906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380394438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4564733</v>
      </c>
    </row>
    <row r="9" spans="2:5" ht="18" thickBot="1">
      <c r="B9" s="57" t="s">
        <v>89</v>
      </c>
      <c r="C9" s="58"/>
      <c r="D9" s="59">
        <v>12</v>
      </c>
      <c r="E9" s="60">
        <v>4564733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64"/>
      <c r="E12" s="6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1</v>
      </c>
      <c r="E14" s="53">
        <v>380394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11</v>
      </c>
      <c r="E25" s="53">
        <v>4184339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4564733</v>
      </c>
    </row>
    <row r="28" spans="2:5" ht="18" thickBot="1">
      <c r="B28" s="65"/>
      <c r="C28" s="65"/>
      <c r="D28" s="357"/>
      <c r="E28" s="358"/>
    </row>
    <row r="29" spans="2:5" ht="17.25">
      <c r="B29" s="61" t="s">
        <v>106</v>
      </c>
      <c r="C29" s="61"/>
      <c r="D29" s="53">
        <v>0</v>
      </c>
      <c r="E29" s="53">
        <v>0</v>
      </c>
    </row>
    <row r="30" spans="2:5" ht="18" thickBot="1">
      <c r="B30" s="61"/>
      <c r="C30" s="61"/>
      <c r="D30" s="44"/>
      <c r="E30" s="45"/>
    </row>
    <row r="31" spans="2:5" ht="18" thickBot="1">
      <c r="B31" s="57" t="s">
        <v>107</v>
      </c>
      <c r="C31" s="58"/>
      <c r="D31" s="59">
        <v>12</v>
      </c>
      <c r="E31" s="60">
        <v>4564733</v>
      </c>
    </row>
    <row r="32" spans="2:5" ht="17.25">
      <c r="B32" s="67"/>
      <c r="C32" s="67"/>
      <c r="D32" s="359"/>
      <c r="E32" s="360"/>
    </row>
    <row r="33" spans="2:6" ht="17.25">
      <c r="B33" s="67"/>
      <c r="C33" s="67"/>
      <c r="D33" s="359"/>
      <c r="E33" s="360"/>
    </row>
    <row r="34" spans="2:6" ht="17.25">
      <c r="D34" s="44"/>
      <c r="E34" s="45"/>
    </row>
    <row r="35" spans="2:6" ht="17.25">
      <c r="B35" s="68" t="s">
        <v>108</v>
      </c>
      <c r="C35" s="68"/>
      <c r="D35" s="68"/>
      <c r="E35" s="68"/>
      <c r="F35" s="68"/>
    </row>
    <row r="36" spans="2:6" ht="17.25">
      <c r="B36" s="69" t="s">
        <v>907</v>
      </c>
      <c r="C36" s="69"/>
      <c r="D36" s="70" t="s">
        <v>109</v>
      </c>
      <c r="E36" s="71">
        <v>244420563</v>
      </c>
    </row>
    <row r="37" spans="2:6" ht="17.25">
      <c r="B37" s="61" t="s">
        <v>110</v>
      </c>
      <c r="C37" s="61"/>
      <c r="D37" s="52">
        <v>25</v>
      </c>
      <c r="E37" s="53">
        <v>6110514</v>
      </c>
    </row>
    <row r="38" spans="2:6" ht="17.25">
      <c r="B38" s="61" t="s">
        <v>111</v>
      </c>
      <c r="C38" s="61"/>
      <c r="D38" s="52">
        <v>0.5</v>
      </c>
      <c r="E38" s="53">
        <v>122210</v>
      </c>
    </row>
    <row r="39" spans="2:6" ht="17.25">
      <c r="B39" s="61" t="s">
        <v>111</v>
      </c>
      <c r="C39" s="61"/>
      <c r="D39" s="52">
        <v>2</v>
      </c>
      <c r="E39" s="53">
        <v>488841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244421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28.5</v>
      </c>
      <c r="E45" s="53">
        <v>6965986</v>
      </c>
    </row>
    <row r="46" spans="2:6" ht="17.25">
      <c r="B46" s="61"/>
      <c r="C46" s="61"/>
      <c r="D46" s="44"/>
      <c r="E46" s="45"/>
    </row>
    <row r="47" spans="2:6" ht="17.25">
      <c r="B47" s="69" t="s">
        <v>736</v>
      </c>
      <c r="C47" s="69"/>
      <c r="D47" s="70" t="s">
        <v>109</v>
      </c>
      <c r="E47" s="71">
        <v>62765922</v>
      </c>
    </row>
    <row r="48" spans="2:6" ht="17.25">
      <c r="B48" s="61" t="s">
        <v>110</v>
      </c>
      <c r="C48" s="61"/>
      <c r="D48" s="52">
        <v>25</v>
      </c>
      <c r="E48" s="53">
        <v>1569148</v>
      </c>
    </row>
    <row r="49" spans="2:5" ht="17.25">
      <c r="B49" s="61" t="s">
        <v>111</v>
      </c>
      <c r="C49" s="61"/>
      <c r="D49" s="52">
        <v>0.5</v>
      </c>
      <c r="E49" s="53">
        <v>31383</v>
      </c>
    </row>
    <row r="50" spans="2:5" ht="17.25">
      <c r="B50" s="61" t="s">
        <v>111</v>
      </c>
      <c r="C50" s="61"/>
      <c r="D50" s="52">
        <v>0.2</v>
      </c>
      <c r="E50" s="53">
        <v>12553</v>
      </c>
    </row>
    <row r="51" spans="2:5" ht="17.25">
      <c r="B51" s="61" t="s">
        <v>111</v>
      </c>
      <c r="C51" s="61"/>
      <c r="D51" s="52">
        <v>0.5</v>
      </c>
      <c r="E51" s="53">
        <v>31383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0.5</v>
      </c>
      <c r="E54" s="53">
        <v>31383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26.7</v>
      </c>
      <c r="E56" s="53">
        <v>1675850</v>
      </c>
    </row>
    <row r="57" spans="2:5" ht="17.25">
      <c r="B57" s="61"/>
      <c r="C57" s="61"/>
      <c r="D57" s="61"/>
      <c r="E57" s="61"/>
    </row>
    <row r="58" spans="2:5" ht="17.25">
      <c r="B58" s="69" t="s">
        <v>737</v>
      </c>
      <c r="C58" s="69"/>
      <c r="D58" s="70" t="s">
        <v>109</v>
      </c>
      <c r="E58" s="71">
        <v>73207953</v>
      </c>
    </row>
    <row r="59" spans="2:5" ht="17.25">
      <c r="B59" s="61" t="s">
        <v>110</v>
      </c>
      <c r="C59" s="61"/>
      <c r="D59" s="52">
        <v>25</v>
      </c>
      <c r="E59" s="53">
        <v>1830199</v>
      </c>
    </row>
    <row r="60" spans="2:5" ht="17.25">
      <c r="B60" s="61" t="s">
        <v>111</v>
      </c>
      <c r="C60" s="61"/>
      <c r="D60" s="52">
        <v>0.5</v>
      </c>
      <c r="E60" s="53">
        <v>36604</v>
      </c>
    </row>
    <row r="61" spans="2:5" ht="17.25">
      <c r="B61" s="61" t="s">
        <v>111</v>
      </c>
      <c r="C61" s="61"/>
      <c r="D61" s="52">
        <v>1</v>
      </c>
      <c r="E61" s="53">
        <v>73208</v>
      </c>
    </row>
    <row r="62" spans="2:5" ht="17.25">
      <c r="B62" s="61" t="s">
        <v>111</v>
      </c>
      <c r="C62" s="61"/>
      <c r="D62" s="52">
        <v>0.2</v>
      </c>
      <c r="E62" s="53">
        <v>14642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1</v>
      </c>
      <c r="E65" s="53">
        <v>73208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27.7</v>
      </c>
      <c r="E67" s="53">
        <v>2027861</v>
      </c>
    </row>
    <row r="68" spans="2:5" ht="17.25">
      <c r="B68" s="61"/>
      <c r="C68" s="61"/>
      <c r="D68" s="44"/>
      <c r="E68" s="45"/>
    </row>
    <row r="69" spans="2:5" ht="17.25">
      <c r="B69" s="69" t="s">
        <v>622</v>
      </c>
      <c r="C69" s="69"/>
      <c r="D69" s="70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44"/>
      <c r="E79" s="45"/>
    </row>
    <row r="80" spans="2:5" ht="17.25">
      <c r="B80" s="69" t="s">
        <v>622</v>
      </c>
      <c r="C80" s="69"/>
      <c r="D80" s="70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61"/>
      <c r="E90" s="61"/>
    </row>
    <row r="91" spans="2:5" ht="17.25">
      <c r="B91" s="69" t="s">
        <v>622</v>
      </c>
      <c r="C91" s="69"/>
      <c r="D91" s="70" t="s">
        <v>109</v>
      </c>
      <c r="E91" s="71">
        <v>0</v>
      </c>
    </row>
    <row r="92" spans="2:5" ht="17.25">
      <c r="B92" s="61" t="s">
        <v>110</v>
      </c>
      <c r="C92" s="61"/>
      <c r="D92" s="52">
        <v>0</v>
      </c>
      <c r="E92" s="53">
        <v>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0</v>
      </c>
      <c r="E98" s="53">
        <v>0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0</v>
      </c>
      <c r="E100" s="53">
        <v>0</v>
      </c>
    </row>
    <row r="101" spans="2:5" ht="17.25">
      <c r="B101" s="61"/>
      <c r="C101" s="61"/>
      <c r="D101" s="44"/>
      <c r="E101" s="45"/>
    </row>
    <row r="102" spans="2:5" ht="17.25">
      <c r="B102" s="69" t="s">
        <v>116</v>
      </c>
      <c r="C102" s="69"/>
      <c r="D102" s="70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44"/>
      <c r="E112" s="45"/>
    </row>
    <row r="113" spans="2:5" ht="17.25">
      <c r="B113" s="69" t="s">
        <v>116</v>
      </c>
      <c r="C113" s="69"/>
      <c r="D113" s="70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61"/>
      <c r="E123" s="61"/>
    </row>
    <row r="124" spans="2:5" ht="17.25">
      <c r="B124" s="69" t="s">
        <v>116</v>
      </c>
      <c r="C124" s="69"/>
      <c r="D124" s="70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70" t="s">
        <v>109</v>
      </c>
      <c r="E135" s="71">
        <v>380394438</v>
      </c>
    </row>
    <row r="136" spans="2:5" ht="17.25">
      <c r="B136" s="61" t="s">
        <v>110</v>
      </c>
      <c r="C136" s="61"/>
      <c r="D136" s="52">
        <v>75</v>
      </c>
      <c r="E136" s="53">
        <v>9509861</v>
      </c>
    </row>
    <row r="137" spans="2:5" ht="17.25">
      <c r="B137" s="61" t="s">
        <v>111</v>
      </c>
      <c r="C137" s="61"/>
      <c r="D137" s="52">
        <v>1.5</v>
      </c>
      <c r="E137" s="53">
        <v>190197</v>
      </c>
    </row>
    <row r="138" spans="2:5" ht="17.25">
      <c r="B138" s="61" t="s">
        <v>111</v>
      </c>
      <c r="C138" s="61"/>
      <c r="D138" s="52">
        <v>3.2</v>
      </c>
      <c r="E138" s="53">
        <v>574602</v>
      </c>
    </row>
    <row r="139" spans="2:5" ht="17.25">
      <c r="B139" s="61" t="s">
        <v>111</v>
      </c>
      <c r="C139" s="61"/>
      <c r="D139" s="52">
        <v>0.7</v>
      </c>
      <c r="E139" s="53">
        <v>46025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2.5</v>
      </c>
      <c r="E142" s="53">
        <v>349012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58"/>
      <c r="E144" s="60">
        <v>10669697</v>
      </c>
    </row>
    <row r="145" spans="2:5" ht="17.25">
      <c r="B145" s="61"/>
      <c r="C145" s="61"/>
      <c r="D145" s="61"/>
      <c r="E145" s="53"/>
    </row>
    <row r="146" spans="2:5" ht="18" thickBot="1">
      <c r="B146" s="61"/>
      <c r="C146" s="61"/>
      <c r="D146" s="44"/>
      <c r="E146" s="45"/>
    </row>
    <row r="147" spans="2:5" ht="18" thickBot="1">
      <c r="B147" s="57" t="s">
        <v>118</v>
      </c>
      <c r="C147" s="58"/>
      <c r="D147" s="59">
        <v>6</v>
      </c>
      <c r="E147" s="60">
        <v>2282367</v>
      </c>
    </row>
    <row r="148" spans="2:5" ht="18" customHeight="1"/>
    <row r="149" spans="2:5" ht="18" customHeight="1"/>
    <row r="150" spans="2:5" ht="17.25">
      <c r="B150" s="63" t="s">
        <v>204</v>
      </c>
      <c r="C150" s="63"/>
      <c r="D150" s="70" t="s">
        <v>109</v>
      </c>
      <c r="E150" s="70">
        <v>0</v>
      </c>
    </row>
    <row r="151" spans="2:5" ht="17.25">
      <c r="B151" s="61" t="s">
        <v>119</v>
      </c>
      <c r="C151" s="61"/>
      <c r="D151" s="53">
        <v>0</v>
      </c>
      <c r="E151" s="53">
        <v>0</v>
      </c>
    </row>
    <row r="152" spans="2:5" ht="17.25">
      <c r="B152" s="61" t="s">
        <v>120</v>
      </c>
      <c r="C152" s="61"/>
      <c r="D152" s="53">
        <v>0</v>
      </c>
      <c r="E152" s="53">
        <v>0</v>
      </c>
    </row>
    <row r="153" spans="2:5" ht="17.25">
      <c r="B153" s="61" t="s">
        <v>121</v>
      </c>
      <c r="C153" s="61"/>
      <c r="D153" s="53">
        <v>0</v>
      </c>
      <c r="E153" s="53">
        <v>0</v>
      </c>
    </row>
    <row r="154" spans="2:5" ht="17.25">
      <c r="B154" s="61" t="s">
        <v>122</v>
      </c>
      <c r="C154" s="61"/>
      <c r="D154" s="53">
        <v>0</v>
      </c>
      <c r="E154" s="53">
        <v>0</v>
      </c>
    </row>
    <row r="155" spans="2:5" ht="17.25">
      <c r="B155" s="61" t="s">
        <v>122</v>
      </c>
      <c r="C155" s="61"/>
      <c r="D155" s="53">
        <v>0</v>
      </c>
      <c r="E155" s="53">
        <v>0</v>
      </c>
    </row>
    <row r="156" spans="2:5" ht="17.25">
      <c r="B156" s="61" t="s">
        <v>122</v>
      </c>
      <c r="C156" s="61"/>
      <c r="D156" s="53">
        <v>0</v>
      </c>
      <c r="E156" s="53">
        <v>0</v>
      </c>
    </row>
    <row r="157" spans="2:5" ht="18" thickBot="1">
      <c r="B157" s="65" t="s">
        <v>115</v>
      </c>
      <c r="C157" s="65"/>
      <c r="D157" s="56">
        <v>0</v>
      </c>
      <c r="E157" s="56">
        <v>0</v>
      </c>
    </row>
    <row r="158" spans="2:5" ht="18" thickBot="1">
      <c r="B158" s="57" t="s">
        <v>80</v>
      </c>
      <c r="C158" s="58"/>
      <c r="D158" s="361">
        <v>0</v>
      </c>
      <c r="E158" s="60">
        <v>0</v>
      </c>
    </row>
    <row r="159" spans="2:5" ht="17.25">
      <c r="B159" s="61"/>
      <c r="C159" s="61"/>
      <c r="D159" s="362"/>
      <c r="E159" s="53"/>
    </row>
    <row r="160" spans="2:5" ht="17.25">
      <c r="B160" s="61"/>
      <c r="C160" s="61"/>
      <c r="D160" s="362"/>
      <c r="E160" s="53"/>
    </row>
    <row r="161" spans="2:5" ht="17.25">
      <c r="D161" s="44"/>
      <c r="E161" s="45"/>
    </row>
    <row r="162" spans="2:5" ht="17.25">
      <c r="B162" s="68" t="s">
        <v>123</v>
      </c>
    </row>
    <row r="163" spans="2:5" ht="17.25">
      <c r="B163" s="74" t="s">
        <v>908</v>
      </c>
      <c r="C163" s="74"/>
      <c r="D163" s="44"/>
      <c r="E163" s="45"/>
    </row>
    <row r="164" spans="2:5" ht="17.25">
      <c r="B164" s="75">
        <v>150</v>
      </c>
      <c r="C164" s="76"/>
      <c r="D164" s="70" t="s">
        <v>109</v>
      </c>
      <c r="E164" s="71">
        <v>109842736</v>
      </c>
    </row>
    <row r="165" spans="2:5" ht="17.25">
      <c r="B165" s="61" t="s">
        <v>124</v>
      </c>
      <c r="C165" s="61"/>
      <c r="D165" s="52">
        <v>8</v>
      </c>
      <c r="E165" s="53">
        <v>878742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878742</v>
      </c>
    </row>
    <row r="168" spans="2:5" ht="17.25">
      <c r="B168" s="61"/>
      <c r="C168" s="61"/>
      <c r="D168" s="44"/>
      <c r="E168" s="45"/>
    </row>
    <row r="169" spans="2:5" ht="17.25">
      <c r="B169" s="74" t="s">
        <v>909</v>
      </c>
      <c r="C169" s="74"/>
      <c r="D169" s="44"/>
      <c r="E169" s="45"/>
    </row>
    <row r="170" spans="2:5" ht="17.25">
      <c r="B170" s="75">
        <v>170</v>
      </c>
      <c r="C170" s="76"/>
      <c r="D170" s="70" t="s">
        <v>109</v>
      </c>
      <c r="E170" s="71">
        <v>5535940</v>
      </c>
    </row>
    <row r="171" spans="2:5" ht="17.25">
      <c r="B171" s="61" t="s">
        <v>124</v>
      </c>
      <c r="C171" s="61"/>
      <c r="D171" s="52">
        <v>8</v>
      </c>
      <c r="E171" s="53">
        <v>44288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44288</v>
      </c>
    </row>
    <row r="174" spans="2:5" ht="17.25">
      <c r="B174" s="61"/>
      <c r="C174" s="61"/>
      <c r="D174" s="44"/>
      <c r="E174" s="45"/>
    </row>
    <row r="175" spans="2:5" ht="17.25">
      <c r="B175" s="74" t="s">
        <v>910</v>
      </c>
      <c r="C175" s="74"/>
      <c r="D175" s="44"/>
      <c r="E175" s="45"/>
    </row>
    <row r="176" spans="2:5" ht="17.25">
      <c r="B176" s="75">
        <v>450</v>
      </c>
      <c r="C176" s="76"/>
      <c r="D176" s="70" t="s">
        <v>109</v>
      </c>
      <c r="E176" s="71">
        <v>11173889</v>
      </c>
    </row>
    <row r="177" spans="2:5" ht="17.25">
      <c r="B177" s="61" t="s">
        <v>124</v>
      </c>
      <c r="C177" s="61"/>
      <c r="D177" s="52">
        <v>8</v>
      </c>
      <c r="E177" s="53">
        <v>89391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89391</v>
      </c>
    </row>
    <row r="180" spans="2:5" ht="17.25">
      <c r="B180" s="61"/>
      <c r="C180" s="61"/>
      <c r="D180" s="44"/>
      <c r="E180" s="45"/>
    </row>
    <row r="181" spans="2:5" ht="17.25">
      <c r="B181" s="74" t="s">
        <v>911</v>
      </c>
      <c r="C181" s="74"/>
      <c r="D181" s="44"/>
      <c r="E181" s="45"/>
    </row>
    <row r="182" spans="2:5" ht="17.25">
      <c r="B182" s="75">
        <v>650</v>
      </c>
      <c r="C182" s="76"/>
      <c r="D182" s="70" t="s">
        <v>109</v>
      </c>
      <c r="E182" s="71">
        <v>15219956</v>
      </c>
    </row>
    <row r="183" spans="2:5" ht="17.25">
      <c r="B183" s="61" t="s">
        <v>124</v>
      </c>
      <c r="C183" s="61"/>
      <c r="D183" s="52">
        <v>8</v>
      </c>
      <c r="E183" s="53">
        <v>121760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121760</v>
      </c>
    </row>
    <row r="186" spans="2:5" ht="17.25">
      <c r="B186" s="61"/>
      <c r="C186" s="61"/>
      <c r="D186" s="44"/>
      <c r="E186" s="45"/>
    </row>
    <row r="187" spans="2:5" ht="17.25">
      <c r="B187" s="74" t="s">
        <v>625</v>
      </c>
      <c r="C187" s="74"/>
      <c r="D187" s="44"/>
      <c r="E187" s="45"/>
    </row>
    <row r="188" spans="2:5" ht="17.25">
      <c r="B188" s="75" t="s">
        <v>626</v>
      </c>
      <c r="C188" s="76"/>
      <c r="D188" s="70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44"/>
      <c r="E192" s="45"/>
    </row>
    <row r="193" spans="2:5" ht="17.25">
      <c r="B193" s="74" t="s">
        <v>625</v>
      </c>
      <c r="C193" s="74"/>
      <c r="D193" s="44"/>
      <c r="E193" s="45"/>
    </row>
    <row r="194" spans="2:5" ht="17.25">
      <c r="B194" s="75" t="s">
        <v>626</v>
      </c>
      <c r="C194" s="76"/>
      <c r="D194" s="70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61"/>
      <c r="E198" s="61"/>
    </row>
    <row r="199" spans="2:5" ht="17.25">
      <c r="B199" s="74" t="s">
        <v>625</v>
      </c>
      <c r="C199" s="74"/>
      <c r="D199" s="44"/>
      <c r="E199" s="45"/>
    </row>
    <row r="200" spans="2:5" ht="17.25">
      <c r="B200" s="75" t="s">
        <v>626</v>
      </c>
      <c r="C200" s="76"/>
      <c r="D200" s="70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61"/>
      <c r="E204" s="61"/>
    </row>
    <row r="205" spans="2:5" ht="17.25">
      <c r="B205" s="74" t="s">
        <v>625</v>
      </c>
      <c r="C205" s="74"/>
      <c r="D205" s="44"/>
      <c r="E205" s="45"/>
    </row>
    <row r="206" spans="2:5" ht="17.25">
      <c r="B206" s="75" t="s">
        <v>626</v>
      </c>
      <c r="C206" s="76"/>
      <c r="D206" s="70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44"/>
      <c r="E210" s="45"/>
    </row>
    <row r="211" spans="2:6" ht="17.25">
      <c r="B211" s="74" t="s">
        <v>625</v>
      </c>
      <c r="C211" s="74"/>
      <c r="D211" s="44"/>
      <c r="E211" s="45"/>
    </row>
    <row r="212" spans="2:6" ht="17.25">
      <c r="B212" s="75" t="s">
        <v>626</v>
      </c>
      <c r="C212" s="76"/>
      <c r="D212" s="70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48"/>
      <c r="E216" s="363"/>
    </row>
    <row r="217" spans="2:6" ht="17.25">
      <c r="B217" s="74" t="s">
        <v>625</v>
      </c>
      <c r="C217" s="74"/>
      <c r="D217" s="44"/>
      <c r="E217" s="45"/>
    </row>
    <row r="218" spans="2:6" ht="17.25">
      <c r="B218" s="75" t="s">
        <v>626</v>
      </c>
      <c r="C218" s="76"/>
      <c r="D218" s="70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44"/>
      <c r="E223" s="45"/>
    </row>
    <row r="224" spans="2:6" ht="17.25">
      <c r="B224" s="75" t="s">
        <v>626</v>
      </c>
      <c r="C224" s="76"/>
      <c r="D224" s="70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61"/>
      <c r="E228" s="47"/>
    </row>
    <row r="229" spans="2:5" ht="17.25">
      <c r="B229" s="62" t="s">
        <v>203</v>
      </c>
      <c r="C229" s="63"/>
      <c r="D229" s="94"/>
      <c r="E229" s="71">
        <v>141772521</v>
      </c>
    </row>
    <row r="230" spans="2:5" ht="17.25">
      <c r="B230" s="61" t="s">
        <v>124</v>
      </c>
      <c r="C230" s="61"/>
      <c r="D230" s="61"/>
      <c r="E230" s="53">
        <v>1134181</v>
      </c>
    </row>
    <row r="231" spans="2:5" ht="18" thickBot="1">
      <c r="B231" s="65" t="s">
        <v>115</v>
      </c>
      <c r="C231" s="65"/>
      <c r="D231" s="65"/>
      <c r="E231" s="55">
        <v>0</v>
      </c>
    </row>
    <row r="232" spans="2:5" ht="18" thickBot="1">
      <c r="B232" s="57" t="s">
        <v>203</v>
      </c>
      <c r="C232" s="58"/>
      <c r="D232" s="58"/>
      <c r="E232" s="77">
        <v>1134181</v>
      </c>
    </row>
    <row r="233" spans="2:5" ht="17.25">
      <c r="B233" s="61"/>
      <c r="C233" s="61"/>
      <c r="D233" s="61"/>
      <c r="E233" s="47"/>
    </row>
    <row r="234" spans="2:5" ht="17.25">
      <c r="B234" s="61"/>
      <c r="C234" s="61"/>
      <c r="D234" s="61"/>
      <c r="E234" s="47"/>
    </row>
    <row r="235" spans="2:5" ht="17.25">
      <c r="B235" s="61"/>
      <c r="C235" s="61"/>
      <c r="D235" s="61"/>
      <c r="E235" s="47"/>
    </row>
    <row r="236" spans="2:5" ht="17.25">
      <c r="B236" s="68" t="s">
        <v>125</v>
      </c>
      <c r="C236" s="68"/>
      <c r="D236" s="48"/>
      <c r="E236" s="363"/>
    </row>
    <row r="237" spans="2:5" ht="17.25">
      <c r="B237" s="50" t="s">
        <v>126</v>
      </c>
      <c r="C237" s="64" t="s">
        <v>127</v>
      </c>
      <c r="D237" s="64" t="s">
        <v>81</v>
      </c>
      <c r="E237" s="364" t="s">
        <v>82</v>
      </c>
    </row>
    <row r="238" spans="2:5" ht="17.25">
      <c r="B238" s="47" t="s">
        <v>912</v>
      </c>
      <c r="C238" s="53">
        <v>69836449</v>
      </c>
      <c r="D238" s="52">
        <v>1</v>
      </c>
      <c r="E238" s="53">
        <v>69836</v>
      </c>
    </row>
    <row r="239" spans="2:5" ht="17.25">
      <c r="B239" s="47" t="s">
        <v>913</v>
      </c>
      <c r="C239" s="53">
        <v>2189361</v>
      </c>
      <c r="D239" s="52">
        <v>8</v>
      </c>
      <c r="E239" s="53">
        <v>17515</v>
      </c>
    </row>
    <row r="240" spans="2:5" ht="17.25">
      <c r="B240" s="47" t="s">
        <v>914</v>
      </c>
      <c r="C240" s="53">
        <v>62765922</v>
      </c>
      <c r="D240" s="52">
        <v>2</v>
      </c>
      <c r="E240" s="53">
        <v>125532</v>
      </c>
    </row>
    <row r="241" spans="2:5" ht="17.25">
      <c r="B241" s="47" t="s">
        <v>915</v>
      </c>
      <c r="C241" s="53">
        <v>380394438</v>
      </c>
      <c r="D241" s="52">
        <v>0.52600000000000002</v>
      </c>
      <c r="E241" s="53">
        <v>200087</v>
      </c>
    </row>
    <row r="242" spans="2:5" ht="17.25">
      <c r="B242" s="47" t="s">
        <v>916</v>
      </c>
      <c r="C242" s="53">
        <v>238621917</v>
      </c>
      <c r="D242" s="52">
        <v>3</v>
      </c>
      <c r="E242" s="53">
        <v>715866</v>
      </c>
    </row>
    <row r="243" spans="2:5" ht="17.25">
      <c r="B243" s="47" t="s">
        <v>917</v>
      </c>
      <c r="C243" s="53">
        <v>380394438</v>
      </c>
      <c r="D243" s="52">
        <v>1</v>
      </c>
      <c r="E243" s="53">
        <v>380394</v>
      </c>
    </row>
    <row r="244" spans="2:5" ht="17.25">
      <c r="B244" s="47">
        <v>0</v>
      </c>
      <c r="C244" s="53">
        <v>0</v>
      </c>
      <c r="D244" s="52">
        <v>0</v>
      </c>
      <c r="E244" s="53">
        <v>0</v>
      </c>
    </row>
    <row r="245" spans="2:5" ht="17.25">
      <c r="B245" s="47">
        <v>0</v>
      </c>
      <c r="C245" s="53">
        <v>0</v>
      </c>
      <c r="D245" s="52">
        <v>0</v>
      </c>
      <c r="E245" s="53">
        <v>0</v>
      </c>
    </row>
    <row r="246" spans="2:5" ht="17.25">
      <c r="B246" s="47">
        <v>0</v>
      </c>
      <c r="C246" s="53">
        <v>0</v>
      </c>
      <c r="D246" s="52">
        <v>0</v>
      </c>
      <c r="E246" s="53">
        <v>0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58"/>
      <c r="E270" s="60">
        <v>1509230</v>
      </c>
    </row>
    <row r="271" spans="2:6" ht="17.25">
      <c r="B271" s="61"/>
      <c r="C271" s="61"/>
      <c r="D271" s="61"/>
      <c r="E271" s="53"/>
    </row>
    <row r="272" spans="2:6" ht="17.25">
      <c r="B272" s="61"/>
      <c r="C272" s="61"/>
      <c r="D272" s="61"/>
      <c r="E272" s="53"/>
    </row>
    <row r="273" spans="2:5" ht="17.25">
      <c r="B273" s="61"/>
      <c r="C273" s="61"/>
      <c r="D273" s="61"/>
      <c r="E273" s="61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4564733</v>
      </c>
    </row>
    <row r="276" spans="2:5" ht="17.25">
      <c r="B276" s="61" t="s">
        <v>130</v>
      </c>
      <c r="C276" s="61"/>
      <c r="D276" s="288"/>
      <c r="E276" s="53">
        <v>4564733</v>
      </c>
    </row>
    <row r="277" spans="2:5" ht="17.25">
      <c r="B277" s="61" t="s">
        <v>78</v>
      </c>
      <c r="C277" s="61"/>
      <c r="D277" s="288"/>
      <c r="E277" s="53">
        <v>2282367</v>
      </c>
    </row>
    <row r="278" spans="2:5" ht="17.25">
      <c r="B278" s="61" t="s">
        <v>131</v>
      </c>
      <c r="C278" s="61"/>
      <c r="D278" s="288"/>
      <c r="E278" s="53">
        <v>10669697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1134181</v>
      </c>
    </row>
    <row r="281" spans="2:5" ht="18" thickBot="1">
      <c r="B281" s="65" t="s">
        <v>134</v>
      </c>
      <c r="C281" s="65"/>
      <c r="D281" s="291"/>
      <c r="E281" s="56">
        <v>1509230</v>
      </c>
    </row>
    <row r="282" spans="2:5" ht="18" thickBot="1">
      <c r="B282" s="57" t="s">
        <v>135</v>
      </c>
      <c r="C282" s="58"/>
      <c r="D282" s="289"/>
      <c r="E282" s="60">
        <v>24724941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6">
    <tabColor theme="4" tint="0.39997558519241921"/>
  </sheetPr>
  <dimension ref="B1:F282"/>
  <sheetViews>
    <sheetView topLeftCell="A216" workbookViewId="0">
      <selection activeCell="E282" sqref="E282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140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493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153306273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1839675</v>
      </c>
    </row>
    <row r="9" spans="2:5" ht="18" thickBot="1">
      <c r="B9" s="57" t="s">
        <v>89</v>
      </c>
      <c r="C9" s="58"/>
      <c r="D9" s="59">
        <v>12</v>
      </c>
      <c r="E9" s="60">
        <v>1839675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0.52200000000000002</v>
      </c>
      <c r="E13" s="53">
        <v>80026</v>
      </c>
    </row>
    <row r="14" spans="2:5" ht="17.25">
      <c r="B14" s="61" t="s">
        <v>92</v>
      </c>
      <c r="C14" s="61"/>
      <c r="D14" s="52">
        <v>2.218</v>
      </c>
      <c r="E14" s="53">
        <v>340033</v>
      </c>
    </row>
    <row r="15" spans="2:5" ht="17.25">
      <c r="B15" s="61" t="s">
        <v>93</v>
      </c>
      <c r="C15" s="61"/>
      <c r="D15" s="52">
        <v>0.97799999999999998</v>
      </c>
      <c r="E15" s="53">
        <v>149934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8.282</v>
      </c>
      <c r="E25" s="53">
        <v>1269683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362">
        <v>12</v>
      </c>
      <c r="E27" s="53">
        <v>1839676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361">
        <v>12</v>
      </c>
      <c r="E31" s="60">
        <v>1839676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918</v>
      </c>
      <c r="C36" s="69"/>
      <c r="D36" s="287" t="s">
        <v>109</v>
      </c>
      <c r="E36" s="71">
        <v>120585064</v>
      </c>
    </row>
    <row r="37" spans="2:6" ht="17.25">
      <c r="B37" s="61" t="s">
        <v>110</v>
      </c>
      <c r="C37" s="61"/>
      <c r="D37" s="52">
        <v>25</v>
      </c>
      <c r="E37" s="53">
        <v>3014627</v>
      </c>
    </row>
    <row r="38" spans="2:6" ht="17.25">
      <c r="B38" s="61" t="s">
        <v>111</v>
      </c>
      <c r="C38" s="61"/>
      <c r="D38" s="52">
        <v>0</v>
      </c>
      <c r="E38" s="53">
        <v>0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120585</v>
      </c>
    </row>
    <row r="44" spans="2:6" ht="18" thickBot="1">
      <c r="B44" s="65" t="s">
        <v>115</v>
      </c>
      <c r="C44" s="65"/>
      <c r="D44" s="55">
        <v>6.15</v>
      </c>
      <c r="E44" s="56">
        <v>741598</v>
      </c>
    </row>
    <row r="45" spans="2:6" ht="17.25">
      <c r="B45" s="61" t="s">
        <v>80</v>
      </c>
      <c r="C45" s="61"/>
      <c r="D45" s="52">
        <v>32.15</v>
      </c>
      <c r="E45" s="53">
        <v>3876810</v>
      </c>
    </row>
    <row r="46" spans="2:6" ht="17.25">
      <c r="B46" s="61"/>
      <c r="C46" s="61"/>
      <c r="D46" s="284"/>
      <c r="E46" s="295"/>
    </row>
    <row r="47" spans="2:6" ht="17.25">
      <c r="B47" s="69" t="s">
        <v>622</v>
      </c>
      <c r="C47" s="69"/>
      <c r="D47" s="287" t="s">
        <v>109</v>
      </c>
      <c r="E47" s="71">
        <v>0</v>
      </c>
    </row>
    <row r="48" spans="2:6" ht="17.25">
      <c r="B48" s="61" t="s">
        <v>110</v>
      </c>
      <c r="C48" s="61"/>
      <c r="D48" s="52">
        <v>0</v>
      </c>
      <c r="E48" s="53">
        <v>0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0</v>
      </c>
      <c r="E54" s="53">
        <v>0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0</v>
      </c>
      <c r="E56" s="53">
        <v>0</v>
      </c>
    </row>
    <row r="57" spans="2:5" ht="17.25">
      <c r="B57" s="61"/>
      <c r="C57" s="61"/>
      <c r="D57" s="288"/>
      <c r="E57" s="298"/>
    </row>
    <row r="58" spans="2:5" ht="17.25">
      <c r="B58" s="69" t="s">
        <v>622</v>
      </c>
      <c r="C58" s="69"/>
      <c r="D58" s="287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919</v>
      </c>
      <c r="C91" s="69"/>
      <c r="D91" s="287" t="s">
        <v>109</v>
      </c>
      <c r="E91" s="71">
        <v>32721209</v>
      </c>
    </row>
    <row r="92" spans="2:5" ht="17.25">
      <c r="B92" s="61" t="s">
        <v>110</v>
      </c>
      <c r="C92" s="61"/>
      <c r="D92" s="52">
        <v>25</v>
      </c>
      <c r="E92" s="53">
        <v>818030</v>
      </c>
    </row>
    <row r="93" spans="2:5" ht="17.25">
      <c r="B93" s="61" t="s">
        <v>111</v>
      </c>
      <c r="C93" s="61"/>
      <c r="D93" s="52">
        <v>0</v>
      </c>
      <c r="E93" s="53">
        <v>0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1</v>
      </c>
      <c r="E98" s="53">
        <v>32721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26</v>
      </c>
      <c r="E100" s="53">
        <v>850751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153306273</v>
      </c>
    </row>
    <row r="136" spans="2:5" ht="17.25">
      <c r="B136" s="61" t="s">
        <v>110</v>
      </c>
      <c r="C136" s="61"/>
      <c r="D136" s="52">
        <v>50</v>
      </c>
      <c r="E136" s="53">
        <v>3832657</v>
      </c>
    </row>
    <row r="137" spans="2:5" ht="17.25">
      <c r="B137" s="61" t="s">
        <v>111</v>
      </c>
      <c r="C137" s="61"/>
      <c r="D137" s="52">
        <v>0</v>
      </c>
      <c r="E137" s="53">
        <v>0</v>
      </c>
    </row>
    <row r="138" spans="2:5" ht="17.25">
      <c r="B138" s="61" t="s">
        <v>111</v>
      </c>
      <c r="C138" s="61"/>
      <c r="D138" s="52">
        <v>0</v>
      </c>
      <c r="E138" s="53">
        <v>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2</v>
      </c>
      <c r="E142" s="53">
        <v>153306</v>
      </c>
    </row>
    <row r="143" spans="2:5" ht="18" thickBot="1">
      <c r="B143" s="65" t="s">
        <v>115</v>
      </c>
      <c r="C143" s="65"/>
      <c r="D143" s="52">
        <v>6.15</v>
      </c>
      <c r="E143" s="53">
        <v>741598</v>
      </c>
    </row>
    <row r="144" spans="2:5" ht="18" thickBot="1">
      <c r="B144" s="57" t="s">
        <v>117</v>
      </c>
      <c r="C144" s="58"/>
      <c r="D144" s="289"/>
      <c r="E144" s="60">
        <v>4727561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919838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738</v>
      </c>
      <c r="C163" s="74"/>
      <c r="D163" s="284"/>
      <c r="E163" s="295"/>
    </row>
    <row r="164" spans="2:5" ht="17.25">
      <c r="B164" s="75">
        <v>150</v>
      </c>
      <c r="C164" s="76"/>
      <c r="D164" s="287" t="s">
        <v>109</v>
      </c>
      <c r="E164" s="71">
        <v>52502000</v>
      </c>
    </row>
    <row r="165" spans="2:5" ht="17.25">
      <c r="B165" s="61" t="s">
        <v>124</v>
      </c>
      <c r="C165" s="61"/>
      <c r="D165" s="52">
        <v>5</v>
      </c>
      <c r="E165" s="53">
        <v>262510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5</v>
      </c>
      <c r="E167" s="53">
        <v>262510</v>
      </c>
    </row>
    <row r="168" spans="2:5" ht="17.25">
      <c r="B168" s="61"/>
      <c r="C168" s="61"/>
      <c r="D168" s="284"/>
      <c r="E168" s="295"/>
    </row>
    <row r="169" spans="2:5" ht="17.25">
      <c r="B169" s="74" t="s">
        <v>535</v>
      </c>
      <c r="C169" s="74"/>
      <c r="D169" s="284"/>
      <c r="E169" s="295"/>
    </row>
    <row r="170" spans="2:5" ht="17.25">
      <c r="B170" s="75">
        <v>250</v>
      </c>
      <c r="C170" s="76"/>
      <c r="D170" s="287" t="s">
        <v>109</v>
      </c>
      <c r="E170" s="71">
        <v>2290680</v>
      </c>
    </row>
    <row r="171" spans="2:5" ht="17.25">
      <c r="B171" s="61" t="s">
        <v>124</v>
      </c>
      <c r="C171" s="61"/>
      <c r="D171" s="52">
        <v>8</v>
      </c>
      <c r="E171" s="53">
        <v>18325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18325</v>
      </c>
    </row>
    <row r="174" spans="2:5" ht="17.25">
      <c r="B174" s="61"/>
      <c r="C174" s="61"/>
      <c r="D174" s="284"/>
      <c r="E174" s="295"/>
    </row>
    <row r="175" spans="2:5" ht="17.25">
      <c r="B175" s="74" t="s">
        <v>625</v>
      </c>
      <c r="C175" s="74"/>
      <c r="D175" s="284"/>
      <c r="E175" s="295"/>
    </row>
    <row r="176" spans="2:5" ht="17.25">
      <c r="B176" s="75" t="s">
        <v>626</v>
      </c>
      <c r="C176" s="76"/>
      <c r="D176" s="287" t="s">
        <v>109</v>
      </c>
      <c r="E176" s="71">
        <v>0</v>
      </c>
    </row>
    <row r="177" spans="2:5" ht="17.25">
      <c r="B177" s="61" t="s">
        <v>124</v>
      </c>
      <c r="C177" s="61"/>
      <c r="D177" s="52">
        <v>0</v>
      </c>
      <c r="E177" s="53">
        <v>0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0</v>
      </c>
      <c r="E179" s="53">
        <v>0</v>
      </c>
    </row>
    <row r="180" spans="2:5" ht="17.25">
      <c r="B180" s="61"/>
      <c r="C180" s="61"/>
      <c r="D180" s="284"/>
      <c r="E180" s="295"/>
    </row>
    <row r="181" spans="2:5" ht="17.25">
      <c r="B181" s="74" t="s">
        <v>625</v>
      </c>
      <c r="C181" s="74"/>
      <c r="D181" s="284"/>
      <c r="E181" s="295"/>
    </row>
    <row r="182" spans="2:5" ht="17.25">
      <c r="B182" s="75" t="s">
        <v>626</v>
      </c>
      <c r="C182" s="76"/>
      <c r="D182" s="287" t="s">
        <v>109</v>
      </c>
      <c r="E182" s="71">
        <v>0</v>
      </c>
    </row>
    <row r="183" spans="2:5" ht="17.25">
      <c r="B183" s="61" t="s">
        <v>124</v>
      </c>
      <c r="C183" s="61"/>
      <c r="D183" s="52">
        <v>0</v>
      </c>
      <c r="E183" s="53">
        <v>0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0</v>
      </c>
      <c r="E185" s="53">
        <v>0</v>
      </c>
    </row>
    <row r="186" spans="2:5" ht="17.25">
      <c r="B186" s="61"/>
      <c r="C186" s="61"/>
      <c r="D186" s="284"/>
      <c r="E186" s="295"/>
    </row>
    <row r="187" spans="2:5" ht="17.25">
      <c r="B187" s="74" t="s">
        <v>625</v>
      </c>
      <c r="C187" s="74"/>
      <c r="D187" s="284"/>
      <c r="E187" s="295"/>
    </row>
    <row r="188" spans="2:5" ht="17.25">
      <c r="B188" s="75" t="s">
        <v>626</v>
      </c>
      <c r="C188" s="76"/>
      <c r="D188" s="287" t="s">
        <v>109</v>
      </c>
      <c r="E188" s="71">
        <v>0</v>
      </c>
    </row>
    <row r="189" spans="2:5" ht="17.25">
      <c r="B189" s="61" t="s">
        <v>124</v>
      </c>
      <c r="C189" s="61"/>
      <c r="D189" s="52">
        <v>0</v>
      </c>
      <c r="E189" s="53">
        <v>0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0</v>
      </c>
      <c r="E191" s="53">
        <v>0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288"/>
      <c r="E228" s="47"/>
    </row>
    <row r="229" spans="2:5" ht="17.25">
      <c r="B229" s="62" t="s">
        <v>203</v>
      </c>
      <c r="C229" s="63"/>
      <c r="D229" s="94"/>
      <c r="E229" s="71">
        <v>54792680</v>
      </c>
    </row>
    <row r="230" spans="2:5" ht="17.25">
      <c r="B230" s="61" t="s">
        <v>124</v>
      </c>
      <c r="C230" s="61"/>
      <c r="D230" s="288"/>
      <c r="E230" s="53">
        <v>280835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280835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580</v>
      </c>
      <c r="C238" s="53">
        <v>153306273</v>
      </c>
      <c r="D238" s="52">
        <v>1</v>
      </c>
      <c r="E238" s="53">
        <v>153306</v>
      </c>
    </row>
    <row r="239" spans="2:5" ht="17.25">
      <c r="B239" s="47" t="s">
        <v>613</v>
      </c>
      <c r="C239" s="53">
        <v>153306273</v>
      </c>
      <c r="D239" s="52">
        <v>1</v>
      </c>
      <c r="E239" s="53">
        <v>153306</v>
      </c>
    </row>
    <row r="240" spans="2:5" ht="17.25">
      <c r="B240" s="47" t="s">
        <v>920</v>
      </c>
      <c r="C240" s="53">
        <v>153306273</v>
      </c>
      <c r="D240" s="52">
        <v>1</v>
      </c>
      <c r="E240" s="53">
        <v>153306</v>
      </c>
    </row>
    <row r="241" spans="2:5" ht="17.25">
      <c r="B241" s="47" t="s">
        <v>614</v>
      </c>
      <c r="C241" s="53">
        <v>32721209</v>
      </c>
      <c r="D241" s="52">
        <v>3</v>
      </c>
      <c r="E241" s="53">
        <v>98164</v>
      </c>
    </row>
    <row r="242" spans="2:5" ht="17.25">
      <c r="B242" s="47" t="s">
        <v>536</v>
      </c>
      <c r="C242" s="53">
        <v>27249088</v>
      </c>
      <c r="D242" s="52">
        <v>3</v>
      </c>
      <c r="E242" s="53">
        <v>81747</v>
      </c>
    </row>
    <row r="243" spans="2:5" ht="17.25">
      <c r="B243" s="47" t="s">
        <v>581</v>
      </c>
      <c r="C243" s="53">
        <v>30430529</v>
      </c>
      <c r="D243" s="52">
        <v>3</v>
      </c>
      <c r="E243" s="53">
        <v>91292</v>
      </c>
    </row>
    <row r="244" spans="2:5" ht="17.25">
      <c r="B244" s="47" t="s">
        <v>582</v>
      </c>
      <c r="C244" s="53">
        <v>120585064</v>
      </c>
      <c r="D244" s="52">
        <v>3</v>
      </c>
      <c r="E244" s="53">
        <v>361755</v>
      </c>
    </row>
    <row r="245" spans="2:5" ht="17.25">
      <c r="B245" s="47" t="s">
        <v>583</v>
      </c>
      <c r="C245" s="53">
        <v>120585064</v>
      </c>
      <c r="D245" s="52">
        <v>2.903</v>
      </c>
      <c r="E245" s="53">
        <v>350058</v>
      </c>
    </row>
    <row r="246" spans="2:5" ht="17.25">
      <c r="B246" s="47">
        <v>0</v>
      </c>
      <c r="C246" s="53">
        <v>0</v>
      </c>
      <c r="D246" s="52">
        <v>0</v>
      </c>
      <c r="E246" s="53">
        <v>0</v>
      </c>
    </row>
    <row r="247" spans="2:5" ht="17.25">
      <c r="B247" s="47">
        <v>0</v>
      </c>
      <c r="C247" s="53">
        <v>0</v>
      </c>
      <c r="D247" s="52">
        <v>0</v>
      </c>
      <c r="E247" s="53">
        <v>0</v>
      </c>
    </row>
    <row r="248" spans="2:5" ht="17.25">
      <c r="B248" s="47">
        <v>0</v>
      </c>
      <c r="C248" s="53">
        <v>0</v>
      </c>
      <c r="D248" s="52">
        <v>0</v>
      </c>
      <c r="E248" s="53">
        <v>0</v>
      </c>
    </row>
    <row r="249" spans="2:5" ht="17.25">
      <c r="B249" s="47">
        <v>0</v>
      </c>
      <c r="C249" s="53">
        <v>0</v>
      </c>
      <c r="D249" s="52">
        <v>0</v>
      </c>
      <c r="E249" s="53">
        <v>0</v>
      </c>
    </row>
    <row r="250" spans="2:5" ht="17.25">
      <c r="B250" s="47">
        <v>0</v>
      </c>
      <c r="C250" s="53">
        <v>0</v>
      </c>
      <c r="D250" s="52">
        <v>0</v>
      </c>
      <c r="E250" s="53">
        <v>0</v>
      </c>
    </row>
    <row r="251" spans="2:5" ht="17.25">
      <c r="B251" s="47">
        <v>0</v>
      </c>
      <c r="C251" s="53">
        <v>0</v>
      </c>
      <c r="D251" s="52">
        <v>0</v>
      </c>
      <c r="E251" s="53">
        <v>0</v>
      </c>
    </row>
    <row r="252" spans="2:5" ht="17.25">
      <c r="B252" s="47">
        <v>0</v>
      </c>
      <c r="C252" s="53">
        <v>0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1442934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1839675</v>
      </c>
    </row>
    <row r="276" spans="2:5" ht="17.25">
      <c r="B276" s="61" t="s">
        <v>130</v>
      </c>
      <c r="C276" s="61"/>
      <c r="D276" s="288"/>
      <c r="E276" s="53">
        <v>1839676</v>
      </c>
    </row>
    <row r="277" spans="2:5" ht="17.25">
      <c r="B277" s="61" t="s">
        <v>78</v>
      </c>
      <c r="C277" s="61"/>
      <c r="D277" s="288"/>
      <c r="E277" s="53">
        <v>919838</v>
      </c>
    </row>
    <row r="278" spans="2:5" ht="17.25">
      <c r="B278" s="61" t="s">
        <v>131</v>
      </c>
      <c r="C278" s="61"/>
      <c r="D278" s="288"/>
      <c r="E278" s="53">
        <v>4727561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280835</v>
      </c>
    </row>
    <row r="281" spans="2:5" ht="18" thickBot="1">
      <c r="B281" s="65" t="s">
        <v>134</v>
      </c>
      <c r="C281" s="65"/>
      <c r="D281" s="291"/>
      <c r="E281" s="56">
        <v>1442934</v>
      </c>
    </row>
    <row r="282" spans="2:5" ht="18" thickBot="1">
      <c r="B282" s="57" t="s">
        <v>135</v>
      </c>
      <c r="C282" s="58"/>
      <c r="D282" s="289"/>
      <c r="E282" s="60">
        <v>11050519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7">
    <tabColor theme="4" tint="0.39997558519241921"/>
  </sheetPr>
  <dimension ref="B1:F282"/>
  <sheetViews>
    <sheetView workbookViewId="0">
      <selection activeCell="E80" sqref="E80"/>
    </sheetView>
  </sheetViews>
  <sheetFormatPr defaultColWidth="9.140625" defaultRowHeight="12.75"/>
  <cols>
    <col min="1" max="1" width="1.42578125" style="1" customWidth="1"/>
    <col min="2" max="2" width="83.5703125" style="1" bestFit="1" customWidth="1"/>
    <col min="3" max="3" width="20.28515625" style="1" bestFit="1" customWidth="1"/>
    <col min="4" max="4" width="14" style="1" bestFit="1" customWidth="1"/>
    <col min="5" max="5" width="20.28515625" style="1" bestFit="1" customWidth="1"/>
    <col min="6" max="6" width="14.85546875" style="1" bestFit="1" customWidth="1"/>
    <col min="7" max="16384" width="9.140625" style="1"/>
  </cols>
  <sheetData>
    <row r="1" spans="2:5" ht="17.25">
      <c r="B1" s="43" t="s">
        <v>921</v>
      </c>
      <c r="C1" s="43"/>
      <c r="D1" s="44" t="s">
        <v>81</v>
      </c>
      <c r="E1" s="45" t="s">
        <v>82</v>
      </c>
    </row>
    <row r="2" spans="2:5" ht="17.25" customHeight="1">
      <c r="B2" s="46" t="s">
        <v>83</v>
      </c>
      <c r="C2" s="47">
        <v>172438668</v>
      </c>
      <c r="D2" s="48"/>
    </row>
    <row r="3" spans="2:5" ht="17.25" customHeight="1">
      <c r="B3" s="46"/>
      <c r="C3" s="46"/>
      <c r="D3" s="48"/>
      <c r="E3" s="48"/>
    </row>
    <row r="4" spans="2:5" ht="17.25">
      <c r="B4" s="49" t="s">
        <v>84</v>
      </c>
      <c r="C4" s="50"/>
      <c r="D4" s="28"/>
      <c r="E4" s="28"/>
    </row>
    <row r="5" spans="2:5" ht="17.25">
      <c r="B5" s="51" t="s">
        <v>85</v>
      </c>
      <c r="C5" s="51"/>
      <c r="D5" s="52">
        <v>0</v>
      </c>
      <c r="E5" s="53">
        <v>0</v>
      </c>
    </row>
    <row r="6" spans="2:5" ht="17.25">
      <c r="B6" s="51" t="s">
        <v>86</v>
      </c>
      <c r="C6" s="51"/>
      <c r="D6" s="52">
        <v>0</v>
      </c>
      <c r="E6" s="53">
        <v>0</v>
      </c>
    </row>
    <row r="7" spans="2:5" ht="17.25">
      <c r="B7" s="51" t="s">
        <v>87</v>
      </c>
      <c r="C7" s="51"/>
      <c r="D7" s="52">
        <v>0</v>
      </c>
      <c r="E7" s="53">
        <v>0</v>
      </c>
    </row>
    <row r="8" spans="2:5" ht="18" thickBot="1">
      <c r="B8" s="54" t="s">
        <v>88</v>
      </c>
      <c r="C8" s="54"/>
      <c r="D8" s="55">
        <v>12</v>
      </c>
      <c r="E8" s="56">
        <v>2069264</v>
      </c>
    </row>
    <row r="9" spans="2:5" ht="18" thickBot="1">
      <c r="B9" s="57" t="s">
        <v>89</v>
      </c>
      <c r="C9" s="58"/>
      <c r="D9" s="59">
        <v>12</v>
      </c>
      <c r="E9" s="60">
        <v>2069264</v>
      </c>
    </row>
    <row r="10" spans="2:5" ht="17.25">
      <c r="B10" s="61"/>
      <c r="C10" s="61"/>
      <c r="D10" s="52"/>
      <c r="E10" s="53"/>
    </row>
    <row r="11" spans="2:5" ht="17.25">
      <c r="B11" s="61"/>
      <c r="C11" s="61"/>
      <c r="D11" s="52"/>
      <c r="E11" s="53"/>
    </row>
    <row r="12" spans="2:5" ht="17.25">
      <c r="B12" s="62" t="s">
        <v>90</v>
      </c>
      <c r="C12" s="63"/>
      <c r="D12" s="282"/>
      <c r="E12" s="293"/>
    </row>
    <row r="13" spans="2:5" ht="17.25">
      <c r="B13" s="61" t="s">
        <v>91</v>
      </c>
      <c r="C13" s="61"/>
      <c r="D13" s="52">
        <v>0</v>
      </c>
      <c r="E13" s="53">
        <v>0</v>
      </c>
    </row>
    <row r="14" spans="2:5" ht="17.25">
      <c r="B14" s="61" t="s">
        <v>92</v>
      </c>
      <c r="C14" s="61"/>
      <c r="D14" s="52">
        <v>0</v>
      </c>
      <c r="E14" s="53">
        <v>0</v>
      </c>
    </row>
    <row r="15" spans="2:5" ht="17.25">
      <c r="B15" s="61" t="s">
        <v>93</v>
      </c>
      <c r="C15" s="61"/>
      <c r="D15" s="52">
        <v>0</v>
      </c>
      <c r="E15" s="53">
        <v>0</v>
      </c>
    </row>
    <row r="16" spans="2:5" ht="17.25">
      <c r="B16" s="61" t="s">
        <v>94</v>
      </c>
      <c r="C16" s="61"/>
      <c r="D16" s="52">
        <v>0</v>
      </c>
      <c r="E16" s="53">
        <v>0</v>
      </c>
    </row>
    <row r="17" spans="2:5" ht="17.25">
      <c r="B17" s="61" t="s">
        <v>95</v>
      </c>
      <c r="C17" s="61"/>
      <c r="D17" s="52">
        <v>0</v>
      </c>
      <c r="E17" s="53">
        <v>0</v>
      </c>
    </row>
    <row r="18" spans="2:5" ht="17.25">
      <c r="B18" s="61" t="s">
        <v>96</v>
      </c>
      <c r="C18" s="61"/>
      <c r="D18" s="52">
        <v>0</v>
      </c>
      <c r="E18" s="53">
        <v>0</v>
      </c>
    </row>
    <row r="19" spans="2:5" ht="17.25">
      <c r="B19" s="61" t="s">
        <v>97</v>
      </c>
      <c r="C19" s="61"/>
      <c r="D19" s="52">
        <v>0</v>
      </c>
      <c r="E19" s="53">
        <v>0</v>
      </c>
    </row>
    <row r="20" spans="2:5" ht="17.25">
      <c r="B20" s="61" t="s">
        <v>98</v>
      </c>
      <c r="C20" s="61"/>
      <c r="D20" s="52">
        <v>0</v>
      </c>
      <c r="E20" s="53">
        <v>0</v>
      </c>
    </row>
    <row r="21" spans="2:5" ht="17.25">
      <c r="B21" s="61" t="s">
        <v>99</v>
      </c>
      <c r="C21" s="61"/>
      <c r="D21" s="52">
        <v>0</v>
      </c>
      <c r="E21" s="53">
        <v>0</v>
      </c>
    </row>
    <row r="22" spans="2:5" ht="17.25">
      <c r="B22" s="61" t="s">
        <v>100</v>
      </c>
      <c r="C22" s="61"/>
      <c r="D22" s="52">
        <v>0</v>
      </c>
      <c r="E22" s="53">
        <v>0</v>
      </c>
    </row>
    <row r="23" spans="2:5" ht="17.25">
      <c r="B23" s="61" t="s">
        <v>101</v>
      </c>
      <c r="C23" s="61"/>
      <c r="D23" s="52">
        <v>0</v>
      </c>
      <c r="E23" s="53">
        <v>0</v>
      </c>
    </row>
    <row r="24" spans="2:5" ht="17.25">
      <c r="B24" s="61" t="s">
        <v>102</v>
      </c>
      <c r="C24" s="61"/>
      <c r="D24" s="52">
        <v>0</v>
      </c>
      <c r="E24" s="53">
        <v>0</v>
      </c>
    </row>
    <row r="25" spans="2:5" ht="17.25">
      <c r="B25" s="61" t="s">
        <v>103</v>
      </c>
      <c r="C25" s="61"/>
      <c r="D25" s="52">
        <v>12</v>
      </c>
      <c r="E25" s="53">
        <v>2069264</v>
      </c>
    </row>
    <row r="26" spans="2:5" ht="18" thickBot="1">
      <c r="B26" s="65" t="s">
        <v>104</v>
      </c>
      <c r="C26" s="66">
        <v>0</v>
      </c>
      <c r="D26" s="55">
        <v>0</v>
      </c>
      <c r="E26" s="56">
        <v>0</v>
      </c>
    </row>
    <row r="27" spans="2:5" ht="17.25">
      <c r="B27" s="61" t="s">
        <v>105</v>
      </c>
      <c r="C27" s="61"/>
      <c r="D27" s="52">
        <v>12</v>
      </c>
      <c r="E27" s="53">
        <v>2069264</v>
      </c>
    </row>
    <row r="28" spans="2:5" ht="18" thickBot="1">
      <c r="B28" s="65"/>
      <c r="C28" s="65"/>
      <c r="D28" s="283"/>
      <c r="E28" s="294"/>
    </row>
    <row r="29" spans="2:5" ht="17.25">
      <c r="B29" s="61" t="s">
        <v>106</v>
      </c>
      <c r="C29" s="61"/>
      <c r="D29" s="52">
        <v>0</v>
      </c>
      <c r="E29" s="53">
        <v>0</v>
      </c>
    </row>
    <row r="30" spans="2:5" ht="18" thickBot="1">
      <c r="B30" s="61"/>
      <c r="C30" s="61"/>
      <c r="D30" s="284"/>
      <c r="E30" s="295"/>
    </row>
    <row r="31" spans="2:5" ht="18" thickBot="1">
      <c r="B31" s="57" t="s">
        <v>107</v>
      </c>
      <c r="C31" s="58"/>
      <c r="D31" s="59">
        <v>12</v>
      </c>
      <c r="E31" s="60">
        <v>2069264</v>
      </c>
    </row>
    <row r="32" spans="2:5" ht="17.25">
      <c r="B32" s="67"/>
      <c r="C32" s="67"/>
      <c r="D32" s="285"/>
      <c r="E32" s="296"/>
    </row>
    <row r="33" spans="2:6" ht="17.25">
      <c r="B33" s="67"/>
      <c r="C33" s="67"/>
      <c r="D33" s="285"/>
      <c r="E33" s="296"/>
    </row>
    <row r="34" spans="2:6" ht="17.25">
      <c r="D34" s="284"/>
      <c r="E34" s="295"/>
    </row>
    <row r="35" spans="2:6" ht="17.25">
      <c r="B35" s="68" t="s">
        <v>108</v>
      </c>
      <c r="C35" s="68"/>
      <c r="D35" s="286"/>
      <c r="E35" s="297"/>
      <c r="F35" s="68"/>
    </row>
    <row r="36" spans="2:6" ht="17.25">
      <c r="B36" s="69" t="s">
        <v>615</v>
      </c>
      <c r="C36" s="69"/>
      <c r="D36" s="287" t="s">
        <v>109</v>
      </c>
      <c r="E36" s="71">
        <v>136654022</v>
      </c>
    </row>
    <row r="37" spans="2:6" ht="17.25">
      <c r="B37" s="61" t="s">
        <v>110</v>
      </c>
      <c r="C37" s="61"/>
      <c r="D37" s="52">
        <v>25</v>
      </c>
      <c r="E37" s="53">
        <v>3416351</v>
      </c>
    </row>
    <row r="38" spans="2:6" ht="17.25">
      <c r="B38" s="61" t="s">
        <v>111</v>
      </c>
      <c r="C38" s="61"/>
      <c r="D38" s="52">
        <v>0.5</v>
      </c>
      <c r="E38" s="53">
        <v>68327</v>
      </c>
    </row>
    <row r="39" spans="2:6" ht="17.25">
      <c r="B39" s="61" t="s">
        <v>111</v>
      </c>
      <c r="C39" s="61"/>
      <c r="D39" s="52">
        <v>0</v>
      </c>
      <c r="E39" s="53">
        <v>0</v>
      </c>
    </row>
    <row r="40" spans="2:6" ht="17.25">
      <c r="B40" s="61" t="s">
        <v>111</v>
      </c>
      <c r="C40" s="61"/>
      <c r="D40" s="52">
        <v>0</v>
      </c>
      <c r="E40" s="53">
        <v>0</v>
      </c>
    </row>
    <row r="41" spans="2:6" ht="17.25">
      <c r="B41" s="61" t="s">
        <v>112</v>
      </c>
      <c r="C41" s="61"/>
      <c r="D41" s="52">
        <v>0</v>
      </c>
      <c r="E41" s="53">
        <v>0</v>
      </c>
    </row>
    <row r="42" spans="2:6" ht="17.25">
      <c r="B42" s="61" t="s">
        <v>113</v>
      </c>
      <c r="C42" s="61"/>
      <c r="D42" s="52">
        <v>0</v>
      </c>
      <c r="E42" s="53">
        <v>0</v>
      </c>
    </row>
    <row r="43" spans="2:6" ht="17.25">
      <c r="B43" s="61" t="s">
        <v>114</v>
      </c>
      <c r="C43" s="61"/>
      <c r="D43" s="52">
        <v>1</v>
      </c>
      <c r="E43" s="53">
        <v>136654</v>
      </c>
    </row>
    <row r="44" spans="2:6" ht="18" thickBot="1">
      <c r="B44" s="65" t="s">
        <v>115</v>
      </c>
      <c r="C44" s="65"/>
      <c r="D44" s="55">
        <v>0</v>
      </c>
      <c r="E44" s="56">
        <v>0</v>
      </c>
    </row>
    <row r="45" spans="2:6" ht="17.25">
      <c r="B45" s="61" t="s">
        <v>80</v>
      </c>
      <c r="C45" s="61"/>
      <c r="D45" s="52">
        <v>26.5</v>
      </c>
      <c r="E45" s="53">
        <v>3621332</v>
      </c>
    </row>
    <row r="46" spans="2:6" ht="17.25">
      <c r="B46" s="61"/>
      <c r="C46" s="61"/>
      <c r="D46" s="284"/>
      <c r="E46" s="295"/>
    </row>
    <row r="47" spans="2:6" ht="17.25">
      <c r="B47" s="69" t="s">
        <v>622</v>
      </c>
      <c r="C47" s="69"/>
      <c r="D47" s="287" t="s">
        <v>109</v>
      </c>
      <c r="E47" s="71">
        <v>0</v>
      </c>
    </row>
    <row r="48" spans="2:6" ht="17.25">
      <c r="B48" s="61" t="s">
        <v>110</v>
      </c>
      <c r="C48" s="61"/>
      <c r="D48" s="52">
        <v>0</v>
      </c>
      <c r="E48" s="53">
        <v>0</v>
      </c>
    </row>
    <row r="49" spans="2:5" ht="17.25">
      <c r="B49" s="61" t="s">
        <v>111</v>
      </c>
      <c r="C49" s="61"/>
      <c r="D49" s="52">
        <v>0</v>
      </c>
      <c r="E49" s="53">
        <v>0</v>
      </c>
    </row>
    <row r="50" spans="2:5" ht="17.25">
      <c r="B50" s="61" t="s">
        <v>111</v>
      </c>
      <c r="C50" s="61"/>
      <c r="D50" s="52">
        <v>0</v>
      </c>
      <c r="E50" s="53">
        <v>0</v>
      </c>
    </row>
    <row r="51" spans="2:5" ht="17.25">
      <c r="B51" s="61" t="s">
        <v>111</v>
      </c>
      <c r="C51" s="61"/>
      <c r="D51" s="52">
        <v>0</v>
      </c>
      <c r="E51" s="53">
        <v>0</v>
      </c>
    </row>
    <row r="52" spans="2:5" ht="17.25">
      <c r="B52" s="61" t="s">
        <v>112</v>
      </c>
      <c r="C52" s="61"/>
      <c r="D52" s="52">
        <v>0</v>
      </c>
      <c r="E52" s="53">
        <v>0</v>
      </c>
    </row>
    <row r="53" spans="2:5" ht="17.25">
      <c r="B53" s="61" t="s">
        <v>113</v>
      </c>
      <c r="C53" s="61"/>
      <c r="D53" s="52">
        <v>0</v>
      </c>
      <c r="E53" s="53">
        <v>0</v>
      </c>
    </row>
    <row r="54" spans="2:5" ht="17.25">
      <c r="B54" s="72" t="s">
        <v>114</v>
      </c>
      <c r="C54" s="72"/>
      <c r="D54" s="52">
        <v>0</v>
      </c>
      <c r="E54" s="53">
        <v>0</v>
      </c>
    </row>
    <row r="55" spans="2:5" ht="18" thickBot="1">
      <c r="B55" s="73" t="s">
        <v>115</v>
      </c>
      <c r="C55" s="73"/>
      <c r="D55" s="55">
        <v>0</v>
      </c>
      <c r="E55" s="56">
        <v>0</v>
      </c>
    </row>
    <row r="56" spans="2:5" ht="17.25">
      <c r="B56" s="72" t="s">
        <v>80</v>
      </c>
      <c r="C56" s="72"/>
      <c r="D56" s="52">
        <v>0</v>
      </c>
      <c r="E56" s="53">
        <v>0</v>
      </c>
    </row>
    <row r="57" spans="2:5" ht="17.25">
      <c r="B57" s="61"/>
      <c r="C57" s="61"/>
      <c r="D57" s="288"/>
      <c r="E57" s="298"/>
    </row>
    <row r="58" spans="2:5" ht="17.25">
      <c r="B58" s="69" t="s">
        <v>622</v>
      </c>
      <c r="C58" s="69"/>
      <c r="D58" s="287" t="s">
        <v>109</v>
      </c>
      <c r="E58" s="71">
        <v>0</v>
      </c>
    </row>
    <row r="59" spans="2:5" ht="17.25">
      <c r="B59" s="61" t="s">
        <v>110</v>
      </c>
      <c r="C59" s="61"/>
      <c r="D59" s="52">
        <v>0</v>
      </c>
      <c r="E59" s="53">
        <v>0</v>
      </c>
    </row>
    <row r="60" spans="2:5" ht="17.25">
      <c r="B60" s="61" t="s">
        <v>111</v>
      </c>
      <c r="C60" s="61"/>
      <c r="D60" s="52">
        <v>0</v>
      </c>
      <c r="E60" s="53">
        <v>0</v>
      </c>
    </row>
    <row r="61" spans="2:5" ht="17.25">
      <c r="B61" s="61" t="s">
        <v>111</v>
      </c>
      <c r="C61" s="61"/>
      <c r="D61" s="52">
        <v>0</v>
      </c>
      <c r="E61" s="53">
        <v>0</v>
      </c>
    </row>
    <row r="62" spans="2:5" ht="17.25">
      <c r="B62" s="61" t="s">
        <v>111</v>
      </c>
      <c r="C62" s="61"/>
      <c r="D62" s="52">
        <v>0</v>
      </c>
      <c r="E62" s="53">
        <v>0</v>
      </c>
    </row>
    <row r="63" spans="2:5" ht="17.25">
      <c r="B63" s="61" t="s">
        <v>112</v>
      </c>
      <c r="C63" s="61"/>
      <c r="D63" s="52">
        <v>0</v>
      </c>
      <c r="E63" s="53">
        <v>0</v>
      </c>
    </row>
    <row r="64" spans="2:5" ht="17.25">
      <c r="B64" s="61" t="s">
        <v>113</v>
      </c>
      <c r="C64" s="61"/>
      <c r="D64" s="52">
        <v>0</v>
      </c>
      <c r="E64" s="53">
        <v>0</v>
      </c>
    </row>
    <row r="65" spans="2:5" ht="17.25">
      <c r="B65" s="61" t="s">
        <v>114</v>
      </c>
      <c r="C65" s="61"/>
      <c r="D65" s="52">
        <v>0</v>
      </c>
      <c r="E65" s="53">
        <v>0</v>
      </c>
    </row>
    <row r="66" spans="2:5" ht="18" thickBot="1">
      <c r="B66" s="65" t="s">
        <v>115</v>
      </c>
      <c r="C66" s="65"/>
      <c r="D66" s="55">
        <v>0</v>
      </c>
      <c r="E66" s="56">
        <v>0</v>
      </c>
    </row>
    <row r="67" spans="2:5" ht="17.25">
      <c r="B67" s="61" t="s">
        <v>80</v>
      </c>
      <c r="C67" s="61"/>
      <c r="D67" s="52">
        <v>0</v>
      </c>
      <c r="E67" s="53">
        <v>0</v>
      </c>
    </row>
    <row r="68" spans="2:5" ht="17.25">
      <c r="B68" s="61"/>
      <c r="C68" s="61"/>
      <c r="D68" s="284"/>
      <c r="E68" s="295"/>
    </row>
    <row r="69" spans="2:5" ht="17.25">
      <c r="B69" s="69" t="s">
        <v>622</v>
      </c>
      <c r="C69" s="69"/>
      <c r="D69" s="287" t="s">
        <v>109</v>
      </c>
      <c r="E69" s="71">
        <v>0</v>
      </c>
    </row>
    <row r="70" spans="2:5" ht="17.25">
      <c r="B70" s="61" t="s">
        <v>110</v>
      </c>
      <c r="C70" s="61"/>
      <c r="D70" s="52">
        <v>0</v>
      </c>
      <c r="E70" s="53">
        <v>0</v>
      </c>
    </row>
    <row r="71" spans="2:5" ht="17.25">
      <c r="B71" s="61" t="s">
        <v>111</v>
      </c>
      <c r="C71" s="61"/>
      <c r="D71" s="52">
        <v>0</v>
      </c>
      <c r="E71" s="53">
        <v>0</v>
      </c>
    </row>
    <row r="72" spans="2:5" ht="17.25">
      <c r="B72" s="61" t="s">
        <v>111</v>
      </c>
      <c r="C72" s="61"/>
      <c r="D72" s="52">
        <v>0</v>
      </c>
      <c r="E72" s="53">
        <v>0</v>
      </c>
    </row>
    <row r="73" spans="2:5" ht="17.25">
      <c r="B73" s="61" t="s">
        <v>111</v>
      </c>
      <c r="C73" s="61"/>
      <c r="D73" s="52">
        <v>0</v>
      </c>
      <c r="E73" s="53">
        <v>0</v>
      </c>
    </row>
    <row r="74" spans="2:5" ht="17.25">
      <c r="B74" s="61" t="s">
        <v>112</v>
      </c>
      <c r="C74" s="61"/>
      <c r="D74" s="52">
        <v>0</v>
      </c>
      <c r="E74" s="53">
        <v>0</v>
      </c>
    </row>
    <row r="75" spans="2:5" ht="17.25">
      <c r="B75" s="61" t="s">
        <v>113</v>
      </c>
      <c r="C75" s="61"/>
      <c r="D75" s="52">
        <v>0</v>
      </c>
      <c r="E75" s="53">
        <v>0</v>
      </c>
    </row>
    <row r="76" spans="2:5" ht="17.25">
      <c r="B76" s="61" t="s">
        <v>114</v>
      </c>
      <c r="C76" s="61"/>
      <c r="D76" s="52">
        <v>0</v>
      </c>
      <c r="E76" s="53">
        <v>0</v>
      </c>
    </row>
    <row r="77" spans="2:5" ht="18" thickBot="1">
      <c r="B77" s="65" t="s">
        <v>115</v>
      </c>
      <c r="C77" s="65"/>
      <c r="D77" s="55">
        <v>0</v>
      </c>
      <c r="E77" s="56">
        <v>0</v>
      </c>
    </row>
    <row r="78" spans="2:5" ht="17.25">
      <c r="B78" s="61" t="s">
        <v>80</v>
      </c>
      <c r="C78" s="61"/>
      <c r="D78" s="52">
        <v>0</v>
      </c>
      <c r="E78" s="53">
        <v>0</v>
      </c>
    </row>
    <row r="79" spans="2:5" ht="17.25">
      <c r="B79" s="61"/>
      <c r="C79" s="61"/>
      <c r="D79" s="284"/>
      <c r="E79" s="295"/>
    </row>
    <row r="80" spans="2:5" ht="17.25">
      <c r="B80" s="69" t="s">
        <v>622</v>
      </c>
      <c r="C80" s="69"/>
      <c r="D80" s="287" t="s">
        <v>109</v>
      </c>
      <c r="E80" s="71">
        <v>0</v>
      </c>
    </row>
    <row r="81" spans="2:5" ht="17.25">
      <c r="B81" s="61" t="s">
        <v>110</v>
      </c>
      <c r="C81" s="61"/>
      <c r="D81" s="52">
        <v>0</v>
      </c>
      <c r="E81" s="53">
        <v>0</v>
      </c>
    </row>
    <row r="82" spans="2:5" ht="17.25">
      <c r="B82" s="61" t="s">
        <v>111</v>
      </c>
      <c r="C82" s="61"/>
      <c r="D82" s="52">
        <v>0</v>
      </c>
      <c r="E82" s="53">
        <v>0</v>
      </c>
    </row>
    <row r="83" spans="2:5" ht="17.25">
      <c r="B83" s="61" t="s">
        <v>111</v>
      </c>
      <c r="C83" s="61"/>
      <c r="D83" s="52">
        <v>0</v>
      </c>
      <c r="E83" s="53">
        <v>0</v>
      </c>
    </row>
    <row r="84" spans="2:5" ht="17.25">
      <c r="B84" s="61" t="s">
        <v>111</v>
      </c>
      <c r="C84" s="61"/>
      <c r="D84" s="52">
        <v>0</v>
      </c>
      <c r="E84" s="53">
        <v>0</v>
      </c>
    </row>
    <row r="85" spans="2:5" ht="17.25">
      <c r="B85" s="61" t="s">
        <v>112</v>
      </c>
      <c r="C85" s="61"/>
      <c r="D85" s="52">
        <v>0</v>
      </c>
      <c r="E85" s="53">
        <v>0</v>
      </c>
    </row>
    <row r="86" spans="2:5" ht="17.25">
      <c r="B86" s="61" t="s">
        <v>113</v>
      </c>
      <c r="C86" s="61"/>
      <c r="D86" s="52">
        <v>0</v>
      </c>
      <c r="E86" s="53">
        <v>0</v>
      </c>
    </row>
    <row r="87" spans="2:5" ht="17.25">
      <c r="B87" s="61" t="s">
        <v>114</v>
      </c>
      <c r="C87" s="61"/>
      <c r="D87" s="52">
        <v>0</v>
      </c>
      <c r="E87" s="53">
        <v>0</v>
      </c>
    </row>
    <row r="88" spans="2:5" ht="18" thickBot="1">
      <c r="B88" s="65" t="s">
        <v>115</v>
      </c>
      <c r="C88" s="65"/>
      <c r="D88" s="55">
        <v>0</v>
      </c>
      <c r="E88" s="56">
        <v>0</v>
      </c>
    </row>
    <row r="89" spans="2:5" ht="17.25">
      <c r="B89" s="61" t="s">
        <v>80</v>
      </c>
      <c r="C89" s="61"/>
      <c r="D89" s="52">
        <v>0</v>
      </c>
      <c r="E89" s="53">
        <v>0</v>
      </c>
    </row>
    <row r="90" spans="2:5" ht="17.25">
      <c r="B90" s="61"/>
      <c r="C90" s="61"/>
      <c r="D90" s="288"/>
      <c r="E90" s="298"/>
    </row>
    <row r="91" spans="2:5" ht="17.25">
      <c r="B91" s="69" t="s">
        <v>799</v>
      </c>
      <c r="C91" s="69"/>
      <c r="D91" s="287" t="s">
        <v>109</v>
      </c>
      <c r="E91" s="71">
        <v>35784646</v>
      </c>
    </row>
    <row r="92" spans="2:5" ht="17.25">
      <c r="B92" s="61" t="s">
        <v>110</v>
      </c>
      <c r="C92" s="61"/>
      <c r="D92" s="52">
        <v>25</v>
      </c>
      <c r="E92" s="53">
        <v>894616</v>
      </c>
    </row>
    <row r="93" spans="2:5" ht="17.25">
      <c r="B93" s="61" t="s">
        <v>111</v>
      </c>
      <c r="C93" s="61"/>
      <c r="D93" s="52">
        <v>0.5</v>
      </c>
      <c r="E93" s="53">
        <v>17892</v>
      </c>
    </row>
    <row r="94" spans="2:5" ht="17.25">
      <c r="B94" s="61" t="s">
        <v>111</v>
      </c>
      <c r="C94" s="61"/>
      <c r="D94" s="52">
        <v>0</v>
      </c>
      <c r="E94" s="53">
        <v>0</v>
      </c>
    </row>
    <row r="95" spans="2:5" ht="17.25">
      <c r="B95" s="61" t="s">
        <v>111</v>
      </c>
      <c r="C95" s="61"/>
      <c r="D95" s="52">
        <v>0</v>
      </c>
      <c r="E95" s="53">
        <v>0</v>
      </c>
    </row>
    <row r="96" spans="2:5" ht="17.25">
      <c r="B96" s="61" t="s">
        <v>112</v>
      </c>
      <c r="C96" s="61"/>
      <c r="D96" s="52">
        <v>0</v>
      </c>
      <c r="E96" s="53">
        <v>0</v>
      </c>
    </row>
    <row r="97" spans="2:5" ht="17.25">
      <c r="B97" s="61" t="s">
        <v>113</v>
      </c>
      <c r="C97" s="61"/>
      <c r="D97" s="52">
        <v>0</v>
      </c>
      <c r="E97" s="53">
        <v>0</v>
      </c>
    </row>
    <row r="98" spans="2:5" ht="17.25">
      <c r="B98" s="61" t="s">
        <v>114</v>
      </c>
      <c r="C98" s="61"/>
      <c r="D98" s="52">
        <v>1</v>
      </c>
      <c r="E98" s="53">
        <v>35785</v>
      </c>
    </row>
    <row r="99" spans="2:5" ht="18" thickBot="1">
      <c r="B99" s="65" t="s">
        <v>115</v>
      </c>
      <c r="C99" s="65"/>
      <c r="D99" s="55">
        <v>0</v>
      </c>
      <c r="E99" s="56">
        <v>0</v>
      </c>
    </row>
    <row r="100" spans="2:5" ht="17.25">
      <c r="B100" s="61" t="s">
        <v>80</v>
      </c>
      <c r="C100" s="61"/>
      <c r="D100" s="52">
        <v>26.5</v>
      </c>
      <c r="E100" s="53">
        <v>948293</v>
      </c>
    </row>
    <row r="101" spans="2:5" ht="17.25">
      <c r="B101" s="61"/>
      <c r="C101" s="61"/>
      <c r="D101" s="284"/>
      <c r="E101" s="295"/>
    </row>
    <row r="102" spans="2:5" ht="17.25">
      <c r="B102" s="69" t="s">
        <v>116</v>
      </c>
      <c r="C102" s="69"/>
      <c r="D102" s="287" t="s">
        <v>109</v>
      </c>
      <c r="E102" s="71">
        <v>0</v>
      </c>
    </row>
    <row r="103" spans="2:5" ht="17.25">
      <c r="B103" s="61" t="s">
        <v>110</v>
      </c>
      <c r="C103" s="61"/>
      <c r="D103" s="52">
        <v>0</v>
      </c>
      <c r="E103" s="53">
        <v>0</v>
      </c>
    </row>
    <row r="104" spans="2:5" ht="17.25">
      <c r="B104" s="61" t="s">
        <v>111</v>
      </c>
      <c r="C104" s="61"/>
      <c r="D104" s="52">
        <v>0</v>
      </c>
      <c r="E104" s="53">
        <v>0</v>
      </c>
    </row>
    <row r="105" spans="2:5" ht="17.25">
      <c r="B105" s="61" t="s">
        <v>111</v>
      </c>
      <c r="C105" s="61"/>
      <c r="D105" s="52">
        <v>0</v>
      </c>
      <c r="E105" s="53">
        <v>0</v>
      </c>
    </row>
    <row r="106" spans="2:5" ht="17.25">
      <c r="B106" s="61" t="s">
        <v>111</v>
      </c>
      <c r="C106" s="61"/>
      <c r="D106" s="52">
        <v>0</v>
      </c>
      <c r="E106" s="53">
        <v>0</v>
      </c>
    </row>
    <row r="107" spans="2:5" ht="17.25">
      <c r="B107" s="61" t="s">
        <v>112</v>
      </c>
      <c r="C107" s="61"/>
      <c r="D107" s="52">
        <v>0</v>
      </c>
      <c r="E107" s="53">
        <v>0</v>
      </c>
    </row>
    <row r="108" spans="2:5" ht="17.25">
      <c r="B108" s="61" t="s">
        <v>113</v>
      </c>
      <c r="C108" s="61"/>
      <c r="D108" s="52">
        <v>0</v>
      </c>
      <c r="E108" s="53">
        <v>0</v>
      </c>
    </row>
    <row r="109" spans="2:5" ht="17.25">
      <c r="B109" s="61" t="s">
        <v>114</v>
      </c>
      <c r="C109" s="61"/>
      <c r="D109" s="52">
        <v>0</v>
      </c>
      <c r="E109" s="53">
        <v>0</v>
      </c>
    </row>
    <row r="110" spans="2:5" ht="18" thickBot="1">
      <c r="B110" s="65" t="s">
        <v>115</v>
      </c>
      <c r="C110" s="65"/>
      <c r="D110" s="55">
        <v>0</v>
      </c>
      <c r="E110" s="56">
        <v>0</v>
      </c>
    </row>
    <row r="111" spans="2:5" ht="17.25">
      <c r="B111" s="61" t="s">
        <v>80</v>
      </c>
      <c r="C111" s="61"/>
      <c r="D111" s="52">
        <v>0</v>
      </c>
      <c r="E111" s="53">
        <v>0</v>
      </c>
    </row>
    <row r="112" spans="2:5" ht="17.25">
      <c r="B112" s="61"/>
      <c r="C112" s="61"/>
      <c r="D112" s="284"/>
      <c r="E112" s="295"/>
    </row>
    <row r="113" spans="2:5" ht="17.25">
      <c r="B113" s="69" t="s">
        <v>116</v>
      </c>
      <c r="C113" s="69"/>
      <c r="D113" s="287" t="s">
        <v>109</v>
      </c>
      <c r="E113" s="71">
        <v>0</v>
      </c>
    </row>
    <row r="114" spans="2:5" ht="17.25">
      <c r="B114" s="61" t="s">
        <v>110</v>
      </c>
      <c r="C114" s="61"/>
      <c r="D114" s="52">
        <v>0</v>
      </c>
      <c r="E114" s="53">
        <v>0</v>
      </c>
    </row>
    <row r="115" spans="2:5" ht="17.25">
      <c r="B115" s="61" t="s">
        <v>111</v>
      </c>
      <c r="C115" s="61"/>
      <c r="D115" s="52">
        <v>0</v>
      </c>
      <c r="E115" s="53">
        <v>0</v>
      </c>
    </row>
    <row r="116" spans="2:5" ht="17.25">
      <c r="B116" s="61" t="s">
        <v>111</v>
      </c>
      <c r="C116" s="61"/>
      <c r="D116" s="52">
        <v>0</v>
      </c>
      <c r="E116" s="53">
        <v>0</v>
      </c>
    </row>
    <row r="117" spans="2:5" ht="17.25">
      <c r="B117" s="61" t="s">
        <v>111</v>
      </c>
      <c r="C117" s="61"/>
      <c r="D117" s="52">
        <v>0</v>
      </c>
      <c r="E117" s="53">
        <v>0</v>
      </c>
    </row>
    <row r="118" spans="2:5" ht="17.25">
      <c r="B118" s="61" t="s">
        <v>112</v>
      </c>
      <c r="C118" s="61"/>
      <c r="D118" s="52">
        <v>0</v>
      </c>
      <c r="E118" s="53">
        <v>0</v>
      </c>
    </row>
    <row r="119" spans="2:5" ht="17.25">
      <c r="B119" s="61" t="s">
        <v>113</v>
      </c>
      <c r="C119" s="61"/>
      <c r="D119" s="52">
        <v>0</v>
      </c>
      <c r="E119" s="53">
        <v>0</v>
      </c>
    </row>
    <row r="120" spans="2:5" ht="17.25">
      <c r="B120" s="61" t="s">
        <v>114</v>
      </c>
      <c r="C120" s="61"/>
      <c r="D120" s="52">
        <v>0</v>
      </c>
      <c r="E120" s="53">
        <v>0</v>
      </c>
    </row>
    <row r="121" spans="2:5" ht="18" thickBot="1">
      <c r="B121" s="65" t="s">
        <v>115</v>
      </c>
      <c r="C121" s="65"/>
      <c r="D121" s="55">
        <v>0</v>
      </c>
      <c r="E121" s="56">
        <v>0</v>
      </c>
    </row>
    <row r="122" spans="2:5" ht="17.25">
      <c r="B122" s="61" t="s">
        <v>80</v>
      </c>
      <c r="C122" s="61"/>
      <c r="D122" s="52">
        <v>0</v>
      </c>
      <c r="E122" s="53">
        <v>0</v>
      </c>
    </row>
    <row r="123" spans="2:5" ht="17.25">
      <c r="B123" s="61"/>
      <c r="C123" s="61"/>
      <c r="D123" s="288"/>
      <c r="E123" s="298"/>
    </row>
    <row r="124" spans="2:5" ht="17.25">
      <c r="B124" s="69" t="s">
        <v>116</v>
      </c>
      <c r="C124" s="69"/>
      <c r="D124" s="287" t="s">
        <v>109</v>
      </c>
      <c r="E124" s="71">
        <v>0</v>
      </c>
    </row>
    <row r="125" spans="2:5" ht="17.25">
      <c r="B125" s="61" t="s">
        <v>110</v>
      </c>
      <c r="C125" s="61"/>
      <c r="D125" s="52">
        <v>0</v>
      </c>
      <c r="E125" s="53">
        <v>0</v>
      </c>
    </row>
    <row r="126" spans="2:5" ht="17.25">
      <c r="B126" s="61" t="s">
        <v>111</v>
      </c>
      <c r="C126" s="61"/>
      <c r="D126" s="52">
        <v>0</v>
      </c>
      <c r="E126" s="53">
        <v>0</v>
      </c>
    </row>
    <row r="127" spans="2:5" ht="17.25">
      <c r="B127" s="61" t="s">
        <v>111</v>
      </c>
      <c r="C127" s="61"/>
      <c r="D127" s="52">
        <v>0</v>
      </c>
      <c r="E127" s="53">
        <v>0</v>
      </c>
    </row>
    <row r="128" spans="2:5" ht="17.25">
      <c r="B128" s="61" t="s">
        <v>111</v>
      </c>
      <c r="C128" s="61"/>
      <c r="D128" s="52">
        <v>0</v>
      </c>
      <c r="E128" s="53">
        <v>0</v>
      </c>
    </row>
    <row r="129" spans="2:5" ht="17.25">
      <c r="B129" s="61" t="s">
        <v>112</v>
      </c>
      <c r="C129" s="61"/>
      <c r="D129" s="52">
        <v>0</v>
      </c>
      <c r="E129" s="53">
        <v>0</v>
      </c>
    </row>
    <row r="130" spans="2:5" ht="17.25">
      <c r="B130" s="61" t="s">
        <v>113</v>
      </c>
      <c r="C130" s="61"/>
      <c r="D130" s="52">
        <v>0</v>
      </c>
      <c r="E130" s="53">
        <v>0</v>
      </c>
    </row>
    <row r="131" spans="2:5" ht="17.25">
      <c r="B131" s="61" t="s">
        <v>114</v>
      </c>
      <c r="C131" s="61"/>
      <c r="D131" s="52">
        <v>0</v>
      </c>
      <c r="E131" s="53">
        <v>0</v>
      </c>
    </row>
    <row r="132" spans="2:5" ht="18" thickBot="1">
      <c r="B132" s="65" t="s">
        <v>115</v>
      </c>
      <c r="C132" s="65"/>
      <c r="D132" s="55">
        <v>0</v>
      </c>
      <c r="E132" s="56">
        <v>0</v>
      </c>
    </row>
    <row r="133" spans="2:5" ht="17.25">
      <c r="B133" s="61" t="s">
        <v>80</v>
      </c>
      <c r="C133" s="61"/>
      <c r="D133" s="52">
        <v>0</v>
      </c>
      <c r="E133" s="53">
        <v>0</v>
      </c>
    </row>
    <row r="134" spans="2:5" ht="17.25">
      <c r="B134" s="61"/>
      <c r="C134" s="61"/>
      <c r="D134" s="52"/>
      <c r="E134" s="53"/>
    </row>
    <row r="135" spans="2:5" ht="17.25">
      <c r="B135" s="95" t="s">
        <v>117</v>
      </c>
      <c r="C135" s="69"/>
      <c r="D135" s="287" t="s">
        <v>109</v>
      </c>
      <c r="E135" s="71">
        <v>172438668</v>
      </c>
    </row>
    <row r="136" spans="2:5" ht="17.25">
      <c r="B136" s="61" t="s">
        <v>110</v>
      </c>
      <c r="C136" s="61"/>
      <c r="D136" s="52">
        <v>50</v>
      </c>
      <c r="E136" s="53">
        <v>4310967</v>
      </c>
    </row>
    <row r="137" spans="2:5" ht="17.25">
      <c r="B137" s="61" t="s">
        <v>111</v>
      </c>
      <c r="C137" s="61"/>
      <c r="D137" s="52">
        <v>1</v>
      </c>
      <c r="E137" s="53">
        <v>86219</v>
      </c>
    </row>
    <row r="138" spans="2:5" ht="17.25">
      <c r="B138" s="61" t="s">
        <v>111</v>
      </c>
      <c r="C138" s="61"/>
      <c r="D138" s="52">
        <v>0</v>
      </c>
      <c r="E138" s="53">
        <v>0</v>
      </c>
    </row>
    <row r="139" spans="2:5" ht="17.25">
      <c r="B139" s="61" t="s">
        <v>111</v>
      </c>
      <c r="C139" s="61"/>
      <c r="D139" s="52">
        <v>0</v>
      </c>
      <c r="E139" s="53">
        <v>0</v>
      </c>
    </row>
    <row r="140" spans="2:5" ht="18" customHeight="1">
      <c r="B140" s="61" t="s">
        <v>112</v>
      </c>
      <c r="C140" s="61"/>
      <c r="D140" s="52">
        <v>0</v>
      </c>
      <c r="E140" s="53">
        <v>0</v>
      </c>
    </row>
    <row r="141" spans="2:5" ht="18" customHeight="1">
      <c r="B141" s="61" t="s">
        <v>113</v>
      </c>
      <c r="C141" s="61"/>
      <c r="D141" s="52">
        <v>0</v>
      </c>
      <c r="E141" s="53">
        <v>0</v>
      </c>
    </row>
    <row r="142" spans="2:5" ht="17.25">
      <c r="B142" s="61" t="s">
        <v>114</v>
      </c>
      <c r="C142" s="61"/>
      <c r="D142" s="52">
        <v>2</v>
      </c>
      <c r="E142" s="53">
        <v>172439</v>
      </c>
    </row>
    <row r="143" spans="2:5" ht="18" thickBot="1">
      <c r="B143" s="65" t="s">
        <v>115</v>
      </c>
      <c r="C143" s="65"/>
      <c r="D143" s="52">
        <v>0</v>
      </c>
      <c r="E143" s="53">
        <v>0</v>
      </c>
    </row>
    <row r="144" spans="2:5" ht="18" thickBot="1">
      <c r="B144" s="57" t="s">
        <v>117</v>
      </c>
      <c r="C144" s="58"/>
      <c r="D144" s="289"/>
      <c r="E144" s="60">
        <v>4569625</v>
      </c>
    </row>
    <row r="145" spans="2:5" ht="17.25">
      <c r="B145" s="61"/>
      <c r="C145" s="61"/>
      <c r="D145" s="288"/>
      <c r="E145" s="53"/>
    </row>
    <row r="146" spans="2:5" ht="18" thickBot="1">
      <c r="B146" s="61"/>
      <c r="C146" s="61"/>
      <c r="D146" s="284"/>
      <c r="E146" s="295"/>
    </row>
    <row r="147" spans="2:5" ht="18" thickBot="1">
      <c r="B147" s="57" t="s">
        <v>118</v>
      </c>
      <c r="C147" s="58"/>
      <c r="D147" s="59">
        <v>6</v>
      </c>
      <c r="E147" s="60">
        <v>1034632</v>
      </c>
    </row>
    <row r="148" spans="2:5" ht="18" customHeight="1">
      <c r="D148" s="290"/>
      <c r="E148" s="299"/>
    </row>
    <row r="149" spans="2:5" ht="18" customHeight="1">
      <c r="D149" s="290"/>
      <c r="E149" s="299"/>
    </row>
    <row r="150" spans="2:5" ht="17.25">
      <c r="B150" s="63" t="s">
        <v>204</v>
      </c>
      <c r="C150" s="63"/>
      <c r="D150" s="287" t="s">
        <v>109</v>
      </c>
      <c r="E150" s="70">
        <v>0</v>
      </c>
    </row>
    <row r="151" spans="2:5" ht="17.25">
      <c r="B151" s="61" t="s">
        <v>119</v>
      </c>
      <c r="C151" s="61"/>
      <c r="D151" s="52">
        <v>0</v>
      </c>
      <c r="E151" s="53">
        <v>0</v>
      </c>
    </row>
    <row r="152" spans="2:5" ht="17.25">
      <c r="B152" s="61" t="s">
        <v>120</v>
      </c>
      <c r="C152" s="61"/>
      <c r="D152" s="52">
        <v>0</v>
      </c>
      <c r="E152" s="53">
        <v>0</v>
      </c>
    </row>
    <row r="153" spans="2:5" ht="17.25">
      <c r="B153" s="61" t="s">
        <v>121</v>
      </c>
      <c r="C153" s="61"/>
      <c r="D153" s="52">
        <v>0</v>
      </c>
      <c r="E153" s="53">
        <v>0</v>
      </c>
    </row>
    <row r="154" spans="2:5" ht="17.25">
      <c r="B154" s="61" t="s">
        <v>122</v>
      </c>
      <c r="C154" s="61"/>
      <c r="D154" s="52">
        <v>0</v>
      </c>
      <c r="E154" s="53">
        <v>0</v>
      </c>
    </row>
    <row r="155" spans="2:5" ht="17.25">
      <c r="B155" s="61" t="s">
        <v>122</v>
      </c>
      <c r="C155" s="61"/>
      <c r="D155" s="52">
        <v>0</v>
      </c>
      <c r="E155" s="53">
        <v>0</v>
      </c>
    </row>
    <row r="156" spans="2:5" ht="17.25">
      <c r="B156" s="61" t="s">
        <v>122</v>
      </c>
      <c r="C156" s="61"/>
      <c r="D156" s="52">
        <v>0</v>
      </c>
      <c r="E156" s="53">
        <v>0</v>
      </c>
    </row>
    <row r="157" spans="2:5" ht="18" thickBot="1">
      <c r="B157" s="65" t="s">
        <v>115</v>
      </c>
      <c r="C157" s="65"/>
      <c r="D157" s="55">
        <v>0</v>
      </c>
      <c r="E157" s="56">
        <v>0</v>
      </c>
    </row>
    <row r="158" spans="2:5" ht="18" thickBot="1">
      <c r="B158" s="57" t="s">
        <v>80</v>
      </c>
      <c r="C158" s="58"/>
      <c r="D158" s="59">
        <v>0</v>
      </c>
      <c r="E158" s="60">
        <v>0</v>
      </c>
    </row>
    <row r="159" spans="2:5" ht="17.25">
      <c r="B159" s="61"/>
      <c r="C159" s="61"/>
      <c r="D159" s="52"/>
      <c r="E159" s="53"/>
    </row>
    <row r="160" spans="2:5" ht="17.25">
      <c r="B160" s="61"/>
      <c r="C160" s="61"/>
      <c r="D160" s="52"/>
      <c r="E160" s="53"/>
    </row>
    <row r="161" spans="2:5" ht="17.25">
      <c r="D161" s="284"/>
      <c r="E161" s="295"/>
    </row>
    <row r="162" spans="2:5" ht="17.25">
      <c r="B162" s="68" t="s">
        <v>123</v>
      </c>
      <c r="D162" s="290"/>
      <c r="E162" s="299"/>
    </row>
    <row r="163" spans="2:5" ht="17.25">
      <c r="B163" s="74" t="s">
        <v>512</v>
      </c>
      <c r="C163" s="74"/>
      <c r="D163" s="284"/>
      <c r="E163" s="295"/>
    </row>
    <row r="164" spans="2:5" ht="17.25">
      <c r="B164" s="75" t="s">
        <v>800</v>
      </c>
      <c r="C164" s="76"/>
      <c r="D164" s="287" t="s">
        <v>109</v>
      </c>
      <c r="E164" s="71">
        <v>185282</v>
      </c>
    </row>
    <row r="165" spans="2:5" ht="17.25">
      <c r="B165" s="61" t="s">
        <v>124</v>
      </c>
      <c r="C165" s="61"/>
      <c r="D165" s="52">
        <v>8</v>
      </c>
      <c r="E165" s="53">
        <v>1482</v>
      </c>
    </row>
    <row r="166" spans="2:5" ht="18" thickBot="1">
      <c r="B166" s="65" t="s">
        <v>115</v>
      </c>
      <c r="C166" s="65"/>
      <c r="D166" s="55">
        <v>0</v>
      </c>
      <c r="E166" s="56">
        <v>0</v>
      </c>
    </row>
    <row r="167" spans="2:5" ht="17.25">
      <c r="B167" s="61" t="s">
        <v>80</v>
      </c>
      <c r="C167" s="61"/>
      <c r="D167" s="52">
        <v>8</v>
      </c>
      <c r="E167" s="53">
        <v>1482</v>
      </c>
    </row>
    <row r="168" spans="2:5" ht="17.25">
      <c r="B168" s="61"/>
      <c r="C168" s="61"/>
      <c r="D168" s="284"/>
      <c r="E168" s="295"/>
    </row>
    <row r="169" spans="2:5" ht="17.25">
      <c r="B169" s="74" t="s">
        <v>512</v>
      </c>
      <c r="C169" s="74"/>
      <c r="D169" s="284"/>
      <c r="E169" s="295"/>
    </row>
    <row r="170" spans="2:5" ht="17.25">
      <c r="B170" s="75" t="s">
        <v>396</v>
      </c>
      <c r="C170" s="76"/>
      <c r="D170" s="287" t="s">
        <v>109</v>
      </c>
      <c r="E170" s="71">
        <v>22319877</v>
      </c>
    </row>
    <row r="171" spans="2:5" ht="17.25">
      <c r="B171" s="61" t="s">
        <v>124</v>
      </c>
      <c r="C171" s="61"/>
      <c r="D171" s="52">
        <v>8</v>
      </c>
      <c r="E171" s="53">
        <v>178559</v>
      </c>
    </row>
    <row r="172" spans="2:5" ht="18" thickBot="1">
      <c r="B172" s="65" t="s">
        <v>115</v>
      </c>
      <c r="C172" s="65"/>
      <c r="D172" s="55">
        <v>0</v>
      </c>
      <c r="E172" s="56">
        <v>0</v>
      </c>
    </row>
    <row r="173" spans="2:5" ht="17.25">
      <c r="B173" s="61" t="s">
        <v>80</v>
      </c>
      <c r="C173" s="61"/>
      <c r="D173" s="52">
        <v>8</v>
      </c>
      <c r="E173" s="53">
        <v>178559</v>
      </c>
    </row>
    <row r="174" spans="2:5" ht="17.25">
      <c r="B174" s="61"/>
      <c r="C174" s="61"/>
      <c r="D174" s="284"/>
      <c r="E174" s="295"/>
    </row>
    <row r="175" spans="2:5" ht="17.25">
      <c r="B175" s="74" t="s">
        <v>512</v>
      </c>
      <c r="C175" s="74"/>
      <c r="D175" s="284"/>
      <c r="E175" s="295"/>
    </row>
    <row r="176" spans="2:5" ht="17.25">
      <c r="B176" s="75" t="s">
        <v>397</v>
      </c>
      <c r="C176" s="76"/>
      <c r="D176" s="287" t="s">
        <v>109</v>
      </c>
      <c r="E176" s="71">
        <v>2357</v>
      </c>
    </row>
    <row r="177" spans="2:5" ht="17.25">
      <c r="B177" s="61" t="s">
        <v>124</v>
      </c>
      <c r="C177" s="61"/>
      <c r="D177" s="52">
        <v>8</v>
      </c>
      <c r="E177" s="53">
        <v>19</v>
      </c>
    </row>
    <row r="178" spans="2:5" ht="18" thickBot="1">
      <c r="B178" s="65" t="s">
        <v>115</v>
      </c>
      <c r="C178" s="65"/>
      <c r="D178" s="55">
        <v>0</v>
      </c>
      <c r="E178" s="56">
        <v>0</v>
      </c>
    </row>
    <row r="179" spans="2:5" ht="17.25">
      <c r="B179" s="61" t="s">
        <v>80</v>
      </c>
      <c r="C179" s="61"/>
      <c r="D179" s="52">
        <v>8</v>
      </c>
      <c r="E179" s="53">
        <v>19</v>
      </c>
    </row>
    <row r="180" spans="2:5" ht="17.25">
      <c r="B180" s="61"/>
      <c r="C180" s="61"/>
      <c r="D180" s="284"/>
      <c r="E180" s="295"/>
    </row>
    <row r="181" spans="2:5" ht="17.25">
      <c r="B181" s="74" t="s">
        <v>513</v>
      </c>
      <c r="C181" s="74"/>
      <c r="D181" s="284"/>
      <c r="E181" s="295"/>
    </row>
    <row r="182" spans="2:5" ht="17.25">
      <c r="B182" s="75" t="s">
        <v>801</v>
      </c>
      <c r="C182" s="76"/>
      <c r="D182" s="287" t="s">
        <v>109</v>
      </c>
      <c r="E182" s="71">
        <v>8692113</v>
      </c>
    </row>
    <row r="183" spans="2:5" ht="17.25">
      <c r="B183" s="61" t="s">
        <v>124</v>
      </c>
      <c r="C183" s="61"/>
      <c r="D183" s="52">
        <v>8</v>
      </c>
      <c r="E183" s="53">
        <v>69537</v>
      </c>
    </row>
    <row r="184" spans="2:5" ht="18" thickBot="1">
      <c r="B184" s="65" t="s">
        <v>115</v>
      </c>
      <c r="C184" s="65"/>
      <c r="D184" s="55">
        <v>0</v>
      </c>
      <c r="E184" s="56">
        <v>0</v>
      </c>
    </row>
    <row r="185" spans="2:5" ht="17.25">
      <c r="B185" s="61" t="s">
        <v>80</v>
      </c>
      <c r="C185" s="61"/>
      <c r="D185" s="52">
        <v>8</v>
      </c>
      <c r="E185" s="53">
        <v>69537</v>
      </c>
    </row>
    <row r="186" spans="2:5" ht="17.25">
      <c r="B186" s="61"/>
      <c r="C186" s="61"/>
      <c r="D186" s="284"/>
      <c r="E186" s="295"/>
    </row>
    <row r="187" spans="2:5" ht="17.25">
      <c r="B187" s="74" t="s">
        <v>513</v>
      </c>
      <c r="C187" s="74"/>
      <c r="D187" s="284"/>
      <c r="E187" s="295"/>
    </row>
    <row r="188" spans="2:5" ht="17.25">
      <c r="B188" s="75" t="s">
        <v>802</v>
      </c>
      <c r="C188" s="76"/>
      <c r="D188" s="287" t="s">
        <v>109</v>
      </c>
      <c r="E188" s="71">
        <v>2703</v>
      </c>
    </row>
    <row r="189" spans="2:5" ht="17.25">
      <c r="B189" s="61" t="s">
        <v>124</v>
      </c>
      <c r="C189" s="61"/>
      <c r="D189" s="52">
        <v>8</v>
      </c>
      <c r="E189" s="53">
        <v>22</v>
      </c>
    </row>
    <row r="190" spans="2:5" ht="18" thickBot="1">
      <c r="B190" s="65" t="s">
        <v>115</v>
      </c>
      <c r="C190" s="65"/>
      <c r="D190" s="55">
        <v>0</v>
      </c>
      <c r="E190" s="56">
        <v>0</v>
      </c>
    </row>
    <row r="191" spans="2:5" ht="17.25">
      <c r="B191" s="61" t="s">
        <v>80</v>
      </c>
      <c r="C191" s="61"/>
      <c r="D191" s="52">
        <v>8</v>
      </c>
      <c r="E191" s="53">
        <v>22</v>
      </c>
    </row>
    <row r="192" spans="2:5" ht="17.25">
      <c r="B192" s="61"/>
      <c r="C192" s="61"/>
      <c r="D192" s="284"/>
      <c r="E192" s="295"/>
    </row>
    <row r="193" spans="2:5" ht="17.25">
      <c r="B193" s="74" t="s">
        <v>625</v>
      </c>
      <c r="C193" s="74"/>
      <c r="D193" s="284"/>
      <c r="E193" s="295"/>
    </row>
    <row r="194" spans="2:5" ht="17.25">
      <c r="B194" s="75" t="s">
        <v>626</v>
      </c>
      <c r="C194" s="76"/>
      <c r="D194" s="287" t="s">
        <v>109</v>
      </c>
      <c r="E194" s="71">
        <v>0</v>
      </c>
    </row>
    <row r="195" spans="2:5" ht="17.25">
      <c r="B195" s="61" t="s">
        <v>124</v>
      </c>
      <c r="C195" s="61"/>
      <c r="D195" s="52">
        <v>0</v>
      </c>
      <c r="E195" s="53">
        <v>0</v>
      </c>
    </row>
    <row r="196" spans="2:5" ht="18" thickBot="1">
      <c r="B196" s="65" t="s">
        <v>115</v>
      </c>
      <c r="C196" s="65"/>
      <c r="D196" s="55">
        <v>0</v>
      </c>
      <c r="E196" s="56">
        <v>0</v>
      </c>
    </row>
    <row r="197" spans="2:5" ht="17.25">
      <c r="B197" s="61" t="s">
        <v>80</v>
      </c>
      <c r="C197" s="61"/>
      <c r="D197" s="52">
        <v>0</v>
      </c>
      <c r="E197" s="53">
        <v>0</v>
      </c>
    </row>
    <row r="198" spans="2:5" ht="17.25">
      <c r="B198" s="61"/>
      <c r="C198" s="61"/>
      <c r="D198" s="288"/>
      <c r="E198" s="298"/>
    </row>
    <row r="199" spans="2:5" ht="17.25">
      <c r="B199" s="74" t="s">
        <v>625</v>
      </c>
      <c r="C199" s="74"/>
      <c r="D199" s="284"/>
      <c r="E199" s="295"/>
    </row>
    <row r="200" spans="2:5" ht="17.25">
      <c r="B200" s="75" t="s">
        <v>626</v>
      </c>
      <c r="C200" s="76"/>
      <c r="D200" s="287" t="s">
        <v>109</v>
      </c>
      <c r="E200" s="71">
        <v>0</v>
      </c>
    </row>
    <row r="201" spans="2:5" ht="17.25">
      <c r="B201" s="61" t="s">
        <v>124</v>
      </c>
      <c r="C201" s="61"/>
      <c r="D201" s="52">
        <v>0</v>
      </c>
      <c r="E201" s="53">
        <v>0</v>
      </c>
    </row>
    <row r="202" spans="2:5" ht="18" thickBot="1">
      <c r="B202" s="65" t="s">
        <v>115</v>
      </c>
      <c r="C202" s="65"/>
      <c r="D202" s="55">
        <v>0</v>
      </c>
      <c r="E202" s="56">
        <v>0</v>
      </c>
    </row>
    <row r="203" spans="2:5" ht="17.25">
      <c r="B203" s="61" t="s">
        <v>80</v>
      </c>
      <c r="C203" s="61"/>
      <c r="D203" s="52">
        <v>0</v>
      </c>
      <c r="E203" s="53">
        <v>0</v>
      </c>
    </row>
    <row r="204" spans="2:5" ht="17.25">
      <c r="B204" s="61"/>
      <c r="C204" s="61"/>
      <c r="D204" s="288"/>
      <c r="E204" s="298"/>
    </row>
    <row r="205" spans="2:5" ht="17.25">
      <c r="B205" s="74" t="s">
        <v>625</v>
      </c>
      <c r="C205" s="74"/>
      <c r="D205" s="284"/>
      <c r="E205" s="295"/>
    </row>
    <row r="206" spans="2:5" ht="17.25">
      <c r="B206" s="75" t="s">
        <v>626</v>
      </c>
      <c r="C206" s="76"/>
      <c r="D206" s="287" t="s">
        <v>109</v>
      </c>
      <c r="E206" s="71">
        <v>0</v>
      </c>
    </row>
    <row r="207" spans="2:5" ht="17.25">
      <c r="B207" s="61" t="s">
        <v>124</v>
      </c>
      <c r="C207" s="61"/>
      <c r="D207" s="52">
        <v>0</v>
      </c>
      <c r="E207" s="53">
        <v>0</v>
      </c>
    </row>
    <row r="208" spans="2:5" ht="18" thickBot="1">
      <c r="B208" s="65" t="s">
        <v>115</v>
      </c>
      <c r="C208" s="65"/>
      <c r="D208" s="55">
        <v>0</v>
      </c>
      <c r="E208" s="56">
        <v>0</v>
      </c>
    </row>
    <row r="209" spans="2:6" ht="17.25">
      <c r="B209" s="61" t="s">
        <v>80</v>
      </c>
      <c r="C209" s="61"/>
      <c r="D209" s="52">
        <v>0</v>
      </c>
      <c r="E209" s="53">
        <v>0</v>
      </c>
    </row>
    <row r="210" spans="2:6" ht="17.25">
      <c r="B210" s="43"/>
      <c r="C210" s="43"/>
      <c r="D210" s="284"/>
      <c r="E210" s="295"/>
    </row>
    <row r="211" spans="2:6" ht="17.25">
      <c r="B211" s="74" t="s">
        <v>625</v>
      </c>
      <c r="C211" s="74"/>
      <c r="D211" s="284"/>
      <c r="E211" s="295"/>
    </row>
    <row r="212" spans="2:6" ht="17.25">
      <c r="B212" s="75" t="s">
        <v>626</v>
      </c>
      <c r="C212" s="76"/>
      <c r="D212" s="287" t="s">
        <v>109</v>
      </c>
      <c r="E212" s="71">
        <v>0</v>
      </c>
    </row>
    <row r="213" spans="2:6" ht="17.25">
      <c r="B213" s="61" t="s">
        <v>124</v>
      </c>
      <c r="C213" s="61"/>
      <c r="D213" s="52">
        <v>0</v>
      </c>
      <c r="E213" s="53">
        <v>0</v>
      </c>
    </row>
    <row r="214" spans="2:6" ht="18" thickBot="1">
      <c r="B214" s="65" t="s">
        <v>115</v>
      </c>
      <c r="C214" s="65"/>
      <c r="D214" s="55">
        <v>0</v>
      </c>
      <c r="E214" s="56">
        <v>0</v>
      </c>
    </row>
    <row r="215" spans="2:6" ht="17.25">
      <c r="B215" s="61" t="s">
        <v>80</v>
      </c>
      <c r="C215" s="61"/>
      <c r="D215" s="52">
        <v>0</v>
      </c>
      <c r="E215" s="53">
        <v>0</v>
      </c>
    </row>
    <row r="216" spans="2:6" ht="17.25">
      <c r="B216" s="61"/>
      <c r="C216" s="61"/>
      <c r="D216" s="288"/>
      <c r="E216" s="298"/>
    </row>
    <row r="217" spans="2:6" ht="17.25">
      <c r="B217" s="74" t="s">
        <v>625</v>
      </c>
      <c r="C217" s="74"/>
      <c r="D217" s="284"/>
      <c r="E217" s="295"/>
    </row>
    <row r="218" spans="2:6" ht="17.25">
      <c r="B218" s="75" t="s">
        <v>626</v>
      </c>
      <c r="C218" s="76"/>
      <c r="D218" s="287" t="s">
        <v>109</v>
      </c>
      <c r="E218" s="71">
        <v>0</v>
      </c>
    </row>
    <row r="219" spans="2:6" ht="17.25">
      <c r="B219" s="61" t="s">
        <v>124</v>
      </c>
      <c r="C219" s="61"/>
      <c r="D219" s="52">
        <v>0</v>
      </c>
      <c r="E219" s="53">
        <v>0</v>
      </c>
    </row>
    <row r="220" spans="2:6" ht="18" thickBot="1">
      <c r="B220" s="65" t="s">
        <v>115</v>
      </c>
      <c r="C220" s="65"/>
      <c r="D220" s="55">
        <v>0</v>
      </c>
      <c r="E220" s="56">
        <v>0</v>
      </c>
      <c r="F220" s="61"/>
    </row>
    <row r="221" spans="2:6" ht="17.25">
      <c r="B221" s="61" t="s">
        <v>80</v>
      </c>
      <c r="C221" s="61"/>
      <c r="D221" s="52">
        <v>0</v>
      </c>
      <c r="E221" s="53">
        <v>0</v>
      </c>
    </row>
    <row r="222" spans="2:6" ht="17.25">
      <c r="B222" s="61"/>
      <c r="C222" s="61"/>
      <c r="D222" s="52"/>
      <c r="E222" s="53"/>
    </row>
    <row r="223" spans="2:6" ht="17.25">
      <c r="B223" s="74" t="s">
        <v>625</v>
      </c>
      <c r="C223" s="74"/>
      <c r="D223" s="284"/>
      <c r="E223" s="295"/>
    </row>
    <row r="224" spans="2:6" ht="17.25">
      <c r="B224" s="75" t="s">
        <v>626</v>
      </c>
      <c r="C224" s="76"/>
      <c r="D224" s="287" t="s">
        <v>109</v>
      </c>
      <c r="E224" s="71">
        <v>0</v>
      </c>
    </row>
    <row r="225" spans="2:5" ht="17.25">
      <c r="B225" s="61" t="s">
        <v>124</v>
      </c>
      <c r="C225" s="61"/>
      <c r="D225" s="52">
        <v>0</v>
      </c>
      <c r="E225" s="53">
        <v>0</v>
      </c>
    </row>
    <row r="226" spans="2:5" ht="18" thickBot="1">
      <c r="B226" s="65" t="s">
        <v>115</v>
      </c>
      <c r="C226" s="65"/>
      <c r="D226" s="55">
        <v>0</v>
      </c>
      <c r="E226" s="56">
        <v>0</v>
      </c>
    </row>
    <row r="227" spans="2:5" ht="17.25">
      <c r="B227" s="61" t="s">
        <v>80</v>
      </c>
      <c r="C227" s="61"/>
      <c r="D227" s="52">
        <v>0</v>
      </c>
      <c r="E227" s="53">
        <v>0</v>
      </c>
    </row>
    <row r="228" spans="2:5" ht="17.25">
      <c r="B228" s="61"/>
      <c r="C228" s="61"/>
      <c r="D228" s="288"/>
      <c r="E228" s="47"/>
    </row>
    <row r="229" spans="2:5" ht="17.25">
      <c r="B229" s="62" t="s">
        <v>203</v>
      </c>
      <c r="C229" s="63"/>
      <c r="D229" s="94"/>
      <c r="E229" s="71">
        <v>31202332</v>
      </c>
    </row>
    <row r="230" spans="2:5" ht="17.25">
      <c r="B230" s="61" t="s">
        <v>124</v>
      </c>
      <c r="C230" s="61"/>
      <c r="D230" s="288"/>
      <c r="E230" s="53">
        <v>249619</v>
      </c>
    </row>
    <row r="231" spans="2:5" ht="18" thickBot="1">
      <c r="B231" s="65" t="s">
        <v>115</v>
      </c>
      <c r="C231" s="65"/>
      <c r="D231" s="291"/>
      <c r="E231" s="56">
        <v>0</v>
      </c>
    </row>
    <row r="232" spans="2:5" ht="18" thickBot="1">
      <c r="B232" s="57" t="s">
        <v>203</v>
      </c>
      <c r="C232" s="58"/>
      <c r="D232" s="289"/>
      <c r="E232" s="77">
        <v>249619</v>
      </c>
    </row>
    <row r="233" spans="2:5" ht="17.25">
      <c r="B233" s="61"/>
      <c r="C233" s="61"/>
      <c r="D233" s="288"/>
      <c r="E233" s="47"/>
    </row>
    <row r="234" spans="2:5" ht="17.25">
      <c r="B234" s="61"/>
      <c r="C234" s="61"/>
      <c r="D234" s="288"/>
      <c r="E234" s="47"/>
    </row>
    <row r="235" spans="2:5" ht="17.25">
      <c r="B235" s="61"/>
      <c r="C235" s="61"/>
      <c r="D235" s="288"/>
      <c r="E235" s="47"/>
    </row>
    <row r="236" spans="2:5" ht="17.25">
      <c r="B236" s="68" t="s">
        <v>125</v>
      </c>
      <c r="C236" s="68"/>
      <c r="D236" s="288"/>
      <c r="E236" s="298"/>
    </row>
    <row r="237" spans="2:5" ht="17.25">
      <c r="B237" s="50" t="s">
        <v>126</v>
      </c>
      <c r="C237" s="64" t="s">
        <v>127</v>
      </c>
      <c r="D237" s="282" t="s">
        <v>81</v>
      </c>
      <c r="E237" s="300" t="s">
        <v>82</v>
      </c>
    </row>
    <row r="238" spans="2:5" ht="17.25">
      <c r="B238" s="47" t="s">
        <v>574</v>
      </c>
      <c r="C238" s="53">
        <v>2547734</v>
      </c>
      <c r="D238" s="52">
        <v>0</v>
      </c>
      <c r="E238" s="53">
        <v>0</v>
      </c>
    </row>
    <row r="239" spans="2:5" ht="17.25">
      <c r="B239" s="47" t="s">
        <v>616</v>
      </c>
      <c r="C239" s="53">
        <v>1086050</v>
      </c>
      <c r="D239" s="52">
        <v>0</v>
      </c>
      <c r="E239" s="53">
        <v>0</v>
      </c>
    </row>
    <row r="240" spans="2:5" ht="17.25">
      <c r="B240" s="47" t="s">
        <v>575</v>
      </c>
      <c r="C240" s="53">
        <v>1043291</v>
      </c>
      <c r="D240" s="52">
        <v>0</v>
      </c>
      <c r="E240" s="53">
        <v>0</v>
      </c>
    </row>
    <row r="241" spans="2:5" ht="17.25">
      <c r="B241" s="47" t="s">
        <v>576</v>
      </c>
      <c r="C241" s="53">
        <v>1198103</v>
      </c>
      <c r="D241" s="52">
        <v>0</v>
      </c>
      <c r="E241" s="53">
        <v>0</v>
      </c>
    </row>
    <row r="242" spans="2:5" ht="17.25">
      <c r="B242" s="47" t="s">
        <v>577</v>
      </c>
      <c r="C242" s="53">
        <v>4342861</v>
      </c>
      <c r="D242" s="52">
        <v>0</v>
      </c>
      <c r="E242" s="53">
        <v>0</v>
      </c>
    </row>
    <row r="243" spans="2:5" ht="17.25">
      <c r="B243" s="47" t="s">
        <v>578</v>
      </c>
      <c r="C243" s="53">
        <v>881556</v>
      </c>
      <c r="D243" s="52">
        <v>6.806</v>
      </c>
      <c r="E243" s="53">
        <v>6000</v>
      </c>
    </row>
    <row r="244" spans="2:5" ht="17.25">
      <c r="B244" s="47" t="s">
        <v>579</v>
      </c>
      <c r="C244" s="53">
        <v>622581</v>
      </c>
      <c r="D244" s="52">
        <v>0</v>
      </c>
      <c r="E244" s="53">
        <v>0</v>
      </c>
    </row>
    <row r="245" spans="2:5" ht="17.25">
      <c r="B245" s="47" t="s">
        <v>617</v>
      </c>
      <c r="C245" s="53">
        <v>172438668</v>
      </c>
      <c r="D245" s="52">
        <v>1</v>
      </c>
      <c r="E245" s="53">
        <v>172439</v>
      </c>
    </row>
    <row r="246" spans="2:5" ht="17.25">
      <c r="B246" s="47" t="s">
        <v>618</v>
      </c>
      <c r="C246" s="53">
        <v>172438668</v>
      </c>
      <c r="D246" s="52">
        <v>1</v>
      </c>
      <c r="E246" s="53">
        <v>172439</v>
      </c>
    </row>
    <row r="247" spans="2:5" ht="17.25">
      <c r="B247" s="47" t="s">
        <v>803</v>
      </c>
      <c r="C247" s="53">
        <v>141236336</v>
      </c>
      <c r="D247" s="52">
        <v>3</v>
      </c>
      <c r="E247" s="53">
        <v>423709</v>
      </c>
    </row>
    <row r="248" spans="2:5" ht="17.25">
      <c r="B248" s="47" t="s">
        <v>619</v>
      </c>
      <c r="C248" s="53">
        <v>172438668</v>
      </c>
      <c r="D248" s="52">
        <v>1</v>
      </c>
      <c r="E248" s="53">
        <v>172439</v>
      </c>
    </row>
    <row r="249" spans="2:5" ht="17.25">
      <c r="B249" s="47" t="s">
        <v>804</v>
      </c>
      <c r="C249" s="53">
        <v>132833291</v>
      </c>
      <c r="D249" s="52">
        <v>1</v>
      </c>
      <c r="E249" s="53">
        <v>132833</v>
      </c>
    </row>
    <row r="250" spans="2:5" ht="17.25">
      <c r="B250" s="47" t="s">
        <v>805</v>
      </c>
      <c r="C250" s="53">
        <v>172438668</v>
      </c>
      <c r="D250" s="52">
        <v>3</v>
      </c>
      <c r="E250" s="53">
        <v>517316</v>
      </c>
    </row>
    <row r="251" spans="2:5" ht="17.25">
      <c r="B251" s="47" t="s">
        <v>620</v>
      </c>
      <c r="C251" s="53">
        <v>172438668</v>
      </c>
      <c r="D251" s="52">
        <v>6</v>
      </c>
      <c r="E251" s="53">
        <v>1034632</v>
      </c>
    </row>
    <row r="252" spans="2:5" ht="17.25">
      <c r="B252" s="47" t="s">
        <v>739</v>
      </c>
      <c r="C252" s="53">
        <v>4379147</v>
      </c>
      <c r="D252" s="52">
        <v>0</v>
      </c>
      <c r="E252" s="53">
        <v>0</v>
      </c>
    </row>
    <row r="253" spans="2:5" ht="17.25">
      <c r="B253" s="47">
        <v>0</v>
      </c>
      <c r="C253" s="53">
        <v>0</v>
      </c>
      <c r="D253" s="52">
        <v>0</v>
      </c>
      <c r="E253" s="53">
        <v>0</v>
      </c>
    </row>
    <row r="254" spans="2:5" ht="17.25">
      <c r="B254" s="47">
        <v>0</v>
      </c>
      <c r="C254" s="53">
        <v>0</v>
      </c>
      <c r="D254" s="52">
        <v>0</v>
      </c>
      <c r="E254" s="53">
        <v>0</v>
      </c>
    </row>
    <row r="255" spans="2:5" ht="17.25">
      <c r="B255" s="47">
        <v>0</v>
      </c>
      <c r="C255" s="53">
        <v>0</v>
      </c>
      <c r="D255" s="52">
        <v>0</v>
      </c>
      <c r="E255" s="53">
        <v>0</v>
      </c>
    </row>
    <row r="256" spans="2:5" ht="17.25">
      <c r="B256" s="47">
        <v>0</v>
      </c>
      <c r="C256" s="53">
        <v>0</v>
      </c>
      <c r="D256" s="52">
        <v>0</v>
      </c>
      <c r="E256" s="53">
        <v>0</v>
      </c>
    </row>
    <row r="257" spans="2:6" ht="17.25">
      <c r="B257" s="47">
        <v>0</v>
      </c>
      <c r="C257" s="53">
        <v>0</v>
      </c>
      <c r="D257" s="52">
        <v>0</v>
      </c>
      <c r="E257" s="53">
        <v>0</v>
      </c>
      <c r="F257" s="53"/>
    </row>
    <row r="258" spans="2:6" ht="17.25">
      <c r="B258" s="47">
        <v>0</v>
      </c>
      <c r="C258" s="53">
        <v>0</v>
      </c>
      <c r="D258" s="52">
        <v>0</v>
      </c>
      <c r="E258" s="53">
        <v>0</v>
      </c>
    </row>
    <row r="259" spans="2:6" ht="17.25">
      <c r="B259" s="47">
        <v>0</v>
      </c>
      <c r="C259" s="53">
        <v>0</v>
      </c>
      <c r="D259" s="52">
        <v>0</v>
      </c>
      <c r="E259" s="53">
        <v>0</v>
      </c>
    </row>
    <row r="260" spans="2:6" ht="17.25">
      <c r="B260" s="47">
        <v>0</v>
      </c>
      <c r="C260" s="53">
        <v>0</v>
      </c>
      <c r="D260" s="52">
        <v>0</v>
      </c>
      <c r="E260" s="53">
        <v>0</v>
      </c>
    </row>
    <row r="261" spans="2:6" ht="17.25">
      <c r="B261" s="47">
        <v>0</v>
      </c>
      <c r="C261" s="53">
        <v>0</v>
      </c>
      <c r="D261" s="52">
        <v>0</v>
      </c>
      <c r="E261" s="53">
        <v>0</v>
      </c>
    </row>
    <row r="262" spans="2:6" ht="17.25">
      <c r="B262" s="47">
        <v>0</v>
      </c>
      <c r="C262" s="53">
        <v>0</v>
      </c>
      <c r="D262" s="52">
        <v>0</v>
      </c>
      <c r="E262" s="53">
        <v>0</v>
      </c>
    </row>
    <row r="263" spans="2:6" ht="17.25">
      <c r="B263" s="47">
        <v>0</v>
      </c>
      <c r="C263" s="53">
        <v>0</v>
      </c>
      <c r="D263" s="52">
        <v>0</v>
      </c>
      <c r="E263" s="53">
        <v>0</v>
      </c>
    </row>
    <row r="264" spans="2:6" ht="17.25">
      <c r="B264" s="47">
        <v>0</v>
      </c>
      <c r="C264" s="53">
        <v>0</v>
      </c>
      <c r="D264" s="52">
        <v>0</v>
      </c>
      <c r="E264" s="53">
        <v>0</v>
      </c>
    </row>
    <row r="265" spans="2:6" ht="17.25">
      <c r="B265" s="47">
        <v>0</v>
      </c>
      <c r="C265" s="53">
        <v>0</v>
      </c>
      <c r="D265" s="52">
        <v>0</v>
      </c>
      <c r="E265" s="53">
        <v>0</v>
      </c>
    </row>
    <row r="266" spans="2:6" ht="17.25">
      <c r="B266" s="47">
        <v>0</v>
      </c>
      <c r="C266" s="53">
        <v>0</v>
      </c>
      <c r="D266" s="52">
        <v>0</v>
      </c>
      <c r="E266" s="53">
        <v>0</v>
      </c>
    </row>
    <row r="267" spans="2:6" ht="17.25">
      <c r="B267" s="47">
        <v>0</v>
      </c>
      <c r="C267" s="53">
        <v>0</v>
      </c>
      <c r="D267" s="52">
        <v>0</v>
      </c>
      <c r="E267" s="53">
        <v>0</v>
      </c>
    </row>
    <row r="268" spans="2:6" ht="17.25">
      <c r="B268" s="47">
        <v>0</v>
      </c>
      <c r="C268" s="53">
        <v>0</v>
      </c>
      <c r="D268" s="52">
        <v>0</v>
      </c>
      <c r="E268" s="53">
        <v>0</v>
      </c>
    </row>
    <row r="269" spans="2:6" ht="18" thickBot="1">
      <c r="B269" s="66">
        <v>0</v>
      </c>
      <c r="C269" s="56">
        <v>0</v>
      </c>
      <c r="D269" s="55">
        <v>0</v>
      </c>
      <c r="E269" s="56">
        <v>0</v>
      </c>
    </row>
    <row r="270" spans="2:6" ht="18" thickBot="1">
      <c r="B270" s="57" t="s">
        <v>79</v>
      </c>
      <c r="C270" s="58"/>
      <c r="D270" s="289"/>
      <c r="E270" s="60">
        <v>2631807</v>
      </c>
    </row>
    <row r="271" spans="2:6" ht="17.25">
      <c r="B271" s="61"/>
      <c r="C271" s="61"/>
      <c r="D271" s="288"/>
      <c r="E271" s="53"/>
    </row>
    <row r="272" spans="2:6" ht="17.25">
      <c r="B272" s="61"/>
      <c r="C272" s="61"/>
      <c r="D272" s="288"/>
      <c r="E272" s="53"/>
    </row>
    <row r="273" spans="2:5" ht="17.25">
      <c r="B273" s="61"/>
      <c r="C273" s="61"/>
      <c r="D273" s="288"/>
      <c r="E273" s="298"/>
    </row>
    <row r="274" spans="2:5" ht="17.25">
      <c r="B274" s="49" t="s">
        <v>128</v>
      </c>
      <c r="C274" s="49"/>
      <c r="D274" s="292"/>
      <c r="E274" s="300"/>
    </row>
    <row r="275" spans="2:5" ht="17.25">
      <c r="B275" s="61" t="s">
        <v>129</v>
      </c>
      <c r="C275" s="61"/>
      <c r="D275" s="288"/>
      <c r="E275" s="53">
        <v>2069264</v>
      </c>
    </row>
    <row r="276" spans="2:5" ht="17.25">
      <c r="B276" s="61" t="s">
        <v>130</v>
      </c>
      <c r="C276" s="61"/>
      <c r="D276" s="288"/>
      <c r="E276" s="53">
        <v>2069264</v>
      </c>
    </row>
    <row r="277" spans="2:5" ht="17.25">
      <c r="B277" s="61" t="s">
        <v>78</v>
      </c>
      <c r="C277" s="61"/>
      <c r="D277" s="288"/>
      <c r="E277" s="53">
        <v>1034632</v>
      </c>
    </row>
    <row r="278" spans="2:5" ht="17.25">
      <c r="B278" s="61" t="s">
        <v>131</v>
      </c>
      <c r="C278" s="61"/>
      <c r="D278" s="288"/>
      <c r="E278" s="53">
        <v>4569625</v>
      </c>
    </row>
    <row r="279" spans="2:5" ht="17.25">
      <c r="B279" s="61" t="s">
        <v>132</v>
      </c>
      <c r="C279" s="61"/>
      <c r="D279" s="288"/>
      <c r="E279" s="53">
        <v>0</v>
      </c>
    </row>
    <row r="280" spans="2:5" ht="17.25">
      <c r="B280" s="61" t="s">
        <v>133</v>
      </c>
      <c r="C280" s="61"/>
      <c r="D280" s="288"/>
      <c r="E280" s="53">
        <v>249619</v>
      </c>
    </row>
    <row r="281" spans="2:5" ht="18" thickBot="1">
      <c r="B281" s="65" t="s">
        <v>134</v>
      </c>
      <c r="C281" s="65"/>
      <c r="D281" s="291"/>
      <c r="E281" s="56">
        <v>2631807</v>
      </c>
    </row>
    <row r="282" spans="2:5" ht="18" thickBot="1">
      <c r="B282" s="57" t="s">
        <v>135</v>
      </c>
      <c r="C282" s="58"/>
      <c r="D282" s="289"/>
      <c r="E282" s="60">
        <v>12624211</v>
      </c>
    </row>
  </sheetData>
  <phoneticPr fontId="2" type="noConversion"/>
  <pageMargins left="0.75" right="0.75" top="1" bottom="1" header="0.5" footer="0.5"/>
  <pageSetup scale="72" fitToHeight="3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5">
    <tabColor theme="4" tint="0.39997558519241921"/>
  </sheetPr>
  <dimension ref="B1:BM49"/>
  <sheetViews>
    <sheetView workbookViewId="0">
      <pane xSplit="17" ySplit="1" topLeftCell="AD23" activePane="bottomRight" state="frozen"/>
      <selection activeCell="E80" sqref="E80"/>
      <selection pane="topRight" activeCell="E80" sqref="E80"/>
      <selection pane="bottomLeft" activeCell="E80" sqref="E80"/>
      <selection pane="bottomRight" activeCell="AQ23" sqref="AQ23"/>
    </sheetView>
  </sheetViews>
  <sheetFormatPr defaultColWidth="8.7109375" defaultRowHeight="15.75"/>
  <cols>
    <col min="1" max="1" width="2" style="78" customWidth="1"/>
    <col min="2" max="2" width="19.28515625" style="78" customWidth="1"/>
    <col min="3" max="3" width="15.28515625" style="183" customWidth="1"/>
    <col min="4" max="17" width="21" style="78" hidden="1" customWidth="1"/>
    <col min="18" max="20" width="21" style="78" customWidth="1"/>
    <col min="21" max="22" width="19.7109375" style="78" customWidth="1"/>
    <col min="23" max="23" width="19.7109375" style="179" customWidth="1"/>
    <col min="24" max="28" width="36.28515625" style="78" customWidth="1"/>
    <col min="29" max="32" width="27.7109375" style="78" customWidth="1"/>
    <col min="33" max="34" width="29" style="78" customWidth="1"/>
    <col min="35" max="35" width="29" style="78" hidden="1" customWidth="1"/>
    <col min="36" max="40" width="28" style="78" hidden="1" customWidth="1"/>
    <col min="41" max="41" width="26.85546875" style="78" hidden="1" customWidth="1"/>
    <col min="42" max="42" width="26.85546875" style="78" customWidth="1"/>
    <col min="43" max="43" width="30.5703125" style="78" customWidth="1"/>
    <col min="44" max="44" width="32.28515625" style="78" customWidth="1"/>
    <col min="45" max="45" width="1.7109375" style="78" customWidth="1"/>
    <col min="46" max="47" width="23.5703125" style="78" customWidth="1"/>
    <col min="48" max="48" width="23.7109375" style="78" customWidth="1"/>
    <col min="49" max="16384" width="8.7109375" style="78"/>
  </cols>
  <sheetData>
    <row r="1" spans="2:65" ht="63">
      <c r="B1" s="354">
        <v>2024</v>
      </c>
      <c r="C1" s="129"/>
      <c r="D1" s="131" t="s">
        <v>91</v>
      </c>
      <c r="E1" s="131" t="s">
        <v>92</v>
      </c>
      <c r="F1" s="131" t="s">
        <v>93</v>
      </c>
      <c r="G1" s="131" t="s">
        <v>94</v>
      </c>
      <c r="H1" s="131" t="s">
        <v>95</v>
      </c>
      <c r="I1" s="131" t="s">
        <v>96</v>
      </c>
      <c r="J1" s="131" t="s">
        <v>97</v>
      </c>
      <c r="K1" s="131" t="s">
        <v>98</v>
      </c>
      <c r="L1" s="131" t="s">
        <v>99</v>
      </c>
      <c r="M1" s="131" t="s">
        <v>100</v>
      </c>
      <c r="N1" s="131" t="s">
        <v>101</v>
      </c>
      <c r="O1" s="131" t="s">
        <v>102</v>
      </c>
      <c r="P1" s="131" t="s">
        <v>103</v>
      </c>
      <c r="Q1" s="131" t="s">
        <v>104</v>
      </c>
      <c r="R1" s="148" t="s">
        <v>178</v>
      </c>
      <c r="S1" s="151" t="s">
        <v>179</v>
      </c>
      <c r="T1" s="142" t="s">
        <v>130</v>
      </c>
      <c r="U1" s="132" t="s">
        <v>124</v>
      </c>
      <c r="V1" s="132" t="s">
        <v>115</v>
      </c>
      <c r="W1" s="446" t="s">
        <v>133</v>
      </c>
      <c r="X1" s="93" t="s">
        <v>110</v>
      </c>
      <c r="Y1" s="93" t="s">
        <v>173</v>
      </c>
      <c r="Z1" s="93" t="s">
        <v>174</v>
      </c>
      <c r="AA1" s="93" t="s">
        <v>175</v>
      </c>
      <c r="AB1" s="93" t="s">
        <v>112</v>
      </c>
      <c r="AC1" s="93" t="s">
        <v>113</v>
      </c>
      <c r="AD1" s="93" t="s">
        <v>114</v>
      </c>
      <c r="AE1" s="93" t="s">
        <v>115</v>
      </c>
      <c r="AF1" s="145" t="s">
        <v>180</v>
      </c>
      <c r="AG1" s="175" t="s">
        <v>176</v>
      </c>
      <c r="AH1" s="176" t="s">
        <v>177</v>
      </c>
      <c r="AI1" s="177" t="s">
        <v>119</v>
      </c>
      <c r="AJ1" s="177" t="s">
        <v>120</v>
      </c>
      <c r="AK1" s="177" t="s">
        <v>121</v>
      </c>
      <c r="AL1" s="177" t="s">
        <v>122</v>
      </c>
      <c r="AM1" s="177" t="s">
        <v>122</v>
      </c>
      <c r="AN1" s="177" t="s">
        <v>122</v>
      </c>
      <c r="AO1" s="177" t="s">
        <v>115</v>
      </c>
      <c r="AP1" s="178" t="s">
        <v>132</v>
      </c>
      <c r="AQ1" s="143" t="s">
        <v>207</v>
      </c>
      <c r="AR1" s="136" t="s">
        <v>79</v>
      </c>
      <c r="AT1" s="185" t="s">
        <v>208</v>
      </c>
      <c r="AU1" s="185" t="s">
        <v>209</v>
      </c>
      <c r="AV1" s="140" t="s">
        <v>135</v>
      </c>
    </row>
    <row r="2" spans="2:65">
      <c r="B2" s="504" t="s">
        <v>164</v>
      </c>
      <c r="C2" s="130" t="s">
        <v>81</v>
      </c>
      <c r="D2" s="112">
        <f ca="1">INDIRECT("'"&amp;$B2&amp;"'!D13",TRUE)</f>
        <v>0</v>
      </c>
      <c r="E2" s="112">
        <f ca="1">INDIRECT("'"&amp;$B2&amp;"'!D14",TRUE)</f>
        <v>0</v>
      </c>
      <c r="F2" s="112">
        <f ca="1">INDIRECT("'"&amp;$B2&amp;"'!D15",TRUE)</f>
        <v>0</v>
      </c>
      <c r="G2" s="112">
        <f ca="1">INDIRECT("'"&amp;$B2&amp;"'!D16",TRUE)</f>
        <v>0</v>
      </c>
      <c r="H2" s="112">
        <f ca="1">INDIRECT("'"&amp;$B2&amp;"'!D17",TRUE)</f>
        <v>0</v>
      </c>
      <c r="I2" s="112">
        <f ca="1">INDIRECT("'"&amp;$B2&amp;"'!D18",TRUE)</f>
        <v>0</v>
      </c>
      <c r="J2" s="112">
        <f ca="1">INDIRECT("'"&amp;$B2&amp;"'!D19",TRUE)</f>
        <v>0</v>
      </c>
      <c r="K2" s="112">
        <f ca="1">INDIRECT("'"&amp;$B2&amp;"'!D20",TRUE)</f>
        <v>0</v>
      </c>
      <c r="L2" s="112">
        <f ca="1">INDIRECT("'"&amp;$B2&amp;"'!D21",TRUE)</f>
        <v>0</v>
      </c>
      <c r="M2" s="112">
        <f ca="1">INDIRECT("'"&amp;$B2&amp;"'!D22",TRUE)</f>
        <v>0</v>
      </c>
      <c r="N2" s="112">
        <f ca="1">INDIRECT("'"&amp;$B2&amp;"'!D23",TRUE)</f>
        <v>0</v>
      </c>
      <c r="O2" s="112">
        <f ca="1">INDIRECT("'"&amp;$B2&amp;"'!D24",TRUE)</f>
        <v>0</v>
      </c>
      <c r="P2" s="112">
        <f ca="1">INDIRECT("'"&amp;$B2&amp;"'!D25",TRUE)</f>
        <v>12</v>
      </c>
      <c r="Q2" s="112">
        <f ca="1">INDIRECT("'"&amp;$B2&amp;"'!D26",TRUE)</f>
        <v>0</v>
      </c>
      <c r="R2" s="149">
        <f t="shared" ref="R2:R47" ca="1" si="0">SUM(D2:Q2)</f>
        <v>12</v>
      </c>
      <c r="S2" s="102">
        <f ca="1">INDIRECT("'"&amp;$B2&amp;"'!D29",TRUE)</f>
        <v>0</v>
      </c>
      <c r="T2" s="137">
        <f t="shared" ref="T2:T49" ca="1" si="1">R2+S2</f>
        <v>12</v>
      </c>
      <c r="U2" s="112"/>
      <c r="V2" s="112"/>
      <c r="W2" s="158"/>
      <c r="X2" s="112"/>
      <c r="Y2" s="112"/>
      <c r="Z2" s="112"/>
      <c r="AA2" s="112"/>
      <c r="AB2" s="112"/>
      <c r="AC2" s="112"/>
      <c r="AD2" s="112"/>
      <c r="AE2" s="112"/>
      <c r="AF2" s="146"/>
      <c r="AG2" s="144"/>
      <c r="AH2" s="137"/>
      <c r="AI2" s="112"/>
      <c r="AJ2" s="112"/>
      <c r="AK2" s="112"/>
      <c r="AL2" s="112"/>
      <c r="AM2" s="112"/>
      <c r="AN2" s="112"/>
      <c r="AO2" s="112"/>
      <c r="AP2" s="137"/>
      <c r="AQ2" s="137"/>
      <c r="AR2" s="137"/>
      <c r="AT2" s="137"/>
      <c r="AU2" s="137"/>
      <c r="AV2" s="137"/>
    </row>
    <row r="3" spans="2:65" s="179" customFormat="1">
      <c r="B3" s="505"/>
      <c r="C3" s="159" t="s">
        <v>82</v>
      </c>
      <c r="D3" s="160">
        <f ca="1">INDIRECT("'"&amp;$B2&amp;"'!E13",TRUE)</f>
        <v>0</v>
      </c>
      <c r="E3" s="160">
        <f ca="1">INDIRECT("'"&amp;$B2&amp;"'!E14",TRUE)</f>
        <v>0</v>
      </c>
      <c r="F3" s="160">
        <f ca="1">INDIRECT("'"&amp;$B2&amp;"'!E15",TRUE)</f>
        <v>0</v>
      </c>
      <c r="G3" s="160">
        <f ca="1">INDIRECT("'"&amp;$B2&amp;"'!E16",TRUE)</f>
        <v>0</v>
      </c>
      <c r="H3" s="160">
        <f ca="1">INDIRECT("'"&amp;$B2&amp;"'!E17",TRUE)</f>
        <v>0</v>
      </c>
      <c r="I3" s="160">
        <f ca="1">INDIRECT("'"&amp;$B2&amp;"'!E18",TRUE)</f>
        <v>0</v>
      </c>
      <c r="J3" s="160">
        <f ca="1">INDIRECT("'"&amp;$B2&amp;"'!E19",TRUE)</f>
        <v>0</v>
      </c>
      <c r="K3" s="160">
        <f ca="1">INDIRECT("'"&amp;$B2&amp;"'!E20",TRUE)</f>
        <v>0</v>
      </c>
      <c r="L3" s="160">
        <f ca="1">INDIRECT("'"&amp;$B2&amp;"'!D21",TRUE)</f>
        <v>0</v>
      </c>
      <c r="M3" s="160">
        <f ca="1">INDIRECT("'"&amp;$B2&amp;"'!E22",TRUE)</f>
        <v>0</v>
      </c>
      <c r="N3" s="160">
        <f ca="1">INDIRECT("'"&amp;$B2&amp;"'!E23",TRUE)</f>
        <v>0</v>
      </c>
      <c r="O3" s="160">
        <f ca="1">INDIRECT("'"&amp;$B2&amp;"'!E24",TRUE)</f>
        <v>0</v>
      </c>
      <c r="P3" s="160">
        <f ca="1">INDIRECT("'"&amp;$B2&amp;"'!E25",TRUE)</f>
        <v>8017775</v>
      </c>
      <c r="Q3" s="160">
        <f ca="1">INDIRECT("'"&amp;$B2&amp;"'!E26",TRUE)</f>
        <v>0</v>
      </c>
      <c r="R3" s="161">
        <f t="shared" ca="1" si="0"/>
        <v>8017775</v>
      </c>
      <c r="S3" s="162">
        <f ca="1">INDIRECT("'"&amp;$B2&amp;"'!E29",TRUE)</f>
        <v>0</v>
      </c>
      <c r="T3" s="163">
        <f t="shared" ca="1" si="1"/>
        <v>8017775</v>
      </c>
      <c r="U3" s="160">
        <f>'STATE TAX DETAIL (TRANSPOSED)'!D27</f>
        <v>2683533</v>
      </c>
      <c r="V3" s="160">
        <f ca="1">INDIRECT("'"&amp;$B2&amp;"'!E225",TRUE)</f>
        <v>0</v>
      </c>
      <c r="W3" s="163">
        <f ca="1">U3+V3</f>
        <v>2683533</v>
      </c>
      <c r="X3" s="160">
        <f ca="1">INDIRECT("'"&amp;$B2&amp;"'!E136",TRUE)</f>
        <v>16703699</v>
      </c>
      <c r="Y3" s="160">
        <f ca="1">INDIRECT("'"&amp;$B2&amp;"'!E137",TRUE)</f>
        <v>0</v>
      </c>
      <c r="Z3" s="160">
        <f ca="1">INDIRECT("'"&amp;$B2&amp;"'!E138",TRUE)</f>
        <v>0</v>
      </c>
      <c r="AA3" s="160">
        <f ca="1">INDIRECT("'"&amp;$B2&amp;"'!E139",TRUE)</f>
        <v>0</v>
      </c>
      <c r="AB3" s="160">
        <f ca="1">INDIRECT("'"&amp;$B2&amp;"'!E140",TRUE)</f>
        <v>0</v>
      </c>
      <c r="AC3" s="160">
        <f ca="1">INDIRECT("'"&amp;$B2&amp;"'!E141",TRUE)</f>
        <v>0</v>
      </c>
      <c r="AD3" s="160">
        <f ca="1">INDIRECT("'"&amp;$B2&amp;"'!E142",TRUE)</f>
        <v>668148</v>
      </c>
      <c r="AE3" s="160">
        <f ca="1">INDIRECT("'"&amp;$B2&amp;"'!E143",TRUE)</f>
        <v>2672592</v>
      </c>
      <c r="AF3" s="164">
        <f ca="1">SUM(X3:AE3)</f>
        <v>20044439</v>
      </c>
      <c r="AG3" s="165">
        <f ca="1">INDIRECT("'"&amp;$B2&amp;"'!E8",TRUE)</f>
        <v>8017775</v>
      </c>
      <c r="AH3" s="163">
        <f ca="1">INDIRECT("'"&amp;$B2&amp;"'!E147",TRUE)</f>
        <v>4008888</v>
      </c>
      <c r="AI3" s="160">
        <f ca="1">INDIRECT("'"&amp;$B2&amp;"'!E151",TRUE)</f>
        <v>0</v>
      </c>
      <c r="AJ3" s="160">
        <f ca="1">INDIRECT("'"&amp;$B2&amp;"'!E152",TRUE)</f>
        <v>0</v>
      </c>
      <c r="AK3" s="160">
        <f ca="1">INDIRECT("'"&amp;$B2&amp;"'!E153",TRUE)</f>
        <v>0</v>
      </c>
      <c r="AL3" s="160">
        <f ca="1">INDIRECT("'"&amp;$B2&amp;"'!E154",TRUE)</f>
        <v>0</v>
      </c>
      <c r="AM3" s="160">
        <f ca="1">INDIRECT("'"&amp;$B2&amp;"'!E155",TRUE)</f>
        <v>0</v>
      </c>
      <c r="AN3" s="160">
        <f ca="1">INDIRECT("'"&amp;$B2&amp;"'!E156",TRUE)</f>
        <v>0</v>
      </c>
      <c r="AO3" s="160">
        <f ca="1">INDIRECT("'"&amp;$B2&amp;"'!E157",TRUE)</f>
        <v>0</v>
      </c>
      <c r="AP3" s="163">
        <f ca="1">SUM(AI3:AO3)</f>
        <v>0</v>
      </c>
      <c r="AQ3" s="163">
        <f ca="1">AF3+AG3+AH3+AP3</f>
        <v>32071102</v>
      </c>
      <c r="AR3" s="163">
        <f>'STATE TAX DETAIL (TRANSPOSED)'!D61</f>
        <v>4250416</v>
      </c>
      <c r="AT3" s="163">
        <f ca="1">INDIRECT("'"&amp;$B2&amp;"'!C2",TRUE)</f>
        <v>668147949</v>
      </c>
      <c r="AU3" s="163">
        <f>'Albany Taxes'!E229</f>
        <v>335441616</v>
      </c>
      <c r="AV3" s="496">
        <f ca="1">T3+W3+AF3+AG3+AH3+AR3+AP3</f>
        <v>47022826</v>
      </c>
    </row>
    <row r="4" spans="2:65">
      <c r="B4" s="504" t="s">
        <v>181</v>
      </c>
      <c r="C4" s="130" t="s">
        <v>81</v>
      </c>
      <c r="D4" s="112">
        <f ca="1">INDIRECT("'"&amp;$B4&amp;"'!D13",TRUE)</f>
        <v>0</v>
      </c>
      <c r="E4" s="112">
        <f ca="1">INDIRECT("'"&amp;$B4&amp;"'!D14",TRUE)</f>
        <v>0</v>
      </c>
      <c r="F4" s="112">
        <f ca="1">INDIRECT("'"&amp;$B4&amp;"'!D15",TRUE)</f>
        <v>0</v>
      </c>
      <c r="G4" s="112">
        <f ca="1">INDIRECT("'"&amp;$B4&amp;"'!D16",TRUE)</f>
        <v>0</v>
      </c>
      <c r="H4" s="112">
        <f ca="1">INDIRECT("'"&amp;$B4&amp;"'!D17",TRUE)</f>
        <v>0</v>
      </c>
      <c r="I4" s="112">
        <f ca="1">INDIRECT("'"&amp;$B4&amp;"'!D18",TRUE)</f>
        <v>0</v>
      </c>
      <c r="J4" s="112">
        <f ca="1">INDIRECT("'"&amp;$B4&amp;"'!D19",TRUE)</f>
        <v>0</v>
      </c>
      <c r="K4" s="112">
        <f ca="1">INDIRECT("'"&amp;$B4&amp;"'!D20",TRUE)</f>
        <v>0</v>
      </c>
      <c r="L4" s="112">
        <f ca="1">INDIRECT("'"&amp;$B4&amp;"'!D21",TRUE)</f>
        <v>0</v>
      </c>
      <c r="M4" s="112">
        <f ca="1">INDIRECT("'"&amp;$B4&amp;"'!D22",TRUE)</f>
        <v>0</v>
      </c>
      <c r="N4" s="112">
        <f ca="1">INDIRECT("'"&amp;$B4&amp;"'!D23",TRUE)</f>
        <v>0</v>
      </c>
      <c r="O4" s="112">
        <f ca="1">INDIRECT("'"&amp;$B4&amp;"'!D24",TRUE)</f>
        <v>0</v>
      </c>
      <c r="P4" s="112">
        <f ca="1">INDIRECT("'"&amp;$B4&amp;"'!D25",TRUE)</f>
        <v>12</v>
      </c>
      <c r="Q4" s="112">
        <f ca="1">INDIRECT("'"&amp;$B4&amp;"'!D26",TRUE)</f>
        <v>0</v>
      </c>
      <c r="R4" s="149">
        <f t="shared" ca="1" si="0"/>
        <v>12</v>
      </c>
      <c r="S4" s="102">
        <f ca="1">INDIRECT("'"&amp;$B4&amp;"'!D29",TRUE)</f>
        <v>0</v>
      </c>
      <c r="T4" s="137">
        <f t="shared" ca="1" si="1"/>
        <v>12</v>
      </c>
      <c r="U4" s="112"/>
      <c r="V4" s="112"/>
      <c r="W4" s="158"/>
      <c r="X4" s="112"/>
      <c r="Y4" s="112"/>
      <c r="Z4" s="112"/>
      <c r="AA4" s="112"/>
      <c r="AB4" s="112"/>
      <c r="AC4" s="112"/>
      <c r="AD4" s="112"/>
      <c r="AE4" s="112"/>
      <c r="AF4" s="146"/>
      <c r="AG4" s="144"/>
      <c r="AH4" s="137"/>
      <c r="AI4" s="112"/>
      <c r="AJ4" s="112"/>
      <c r="AK4" s="112"/>
      <c r="AL4" s="112"/>
      <c r="AM4" s="112"/>
      <c r="AN4" s="112"/>
      <c r="AO4" s="112"/>
      <c r="AP4" s="137"/>
      <c r="AQ4" s="137"/>
      <c r="AR4" s="137"/>
      <c r="AT4" s="137"/>
      <c r="AU4" s="137"/>
      <c r="AV4" s="137"/>
    </row>
    <row r="5" spans="2:65">
      <c r="B5" s="505"/>
      <c r="C5" s="133" t="s">
        <v>82</v>
      </c>
      <c r="D5" s="134">
        <f ca="1">INDIRECT("'"&amp;$B4&amp;"'!E13",TRUE)</f>
        <v>0</v>
      </c>
      <c r="E5" s="134">
        <f ca="1">INDIRECT("'"&amp;$B4&amp;"'!E14",TRUE)</f>
        <v>0</v>
      </c>
      <c r="F5" s="134">
        <f ca="1">INDIRECT("'"&amp;$B4&amp;"'!E15",TRUE)</f>
        <v>0</v>
      </c>
      <c r="G5" s="134">
        <f ca="1">INDIRECT("'"&amp;$B4&amp;"'!E16",TRUE)</f>
        <v>0</v>
      </c>
      <c r="H5" s="134">
        <f ca="1">INDIRECT("'"&amp;$B4&amp;"'!E17",TRUE)</f>
        <v>0</v>
      </c>
      <c r="I5" s="134">
        <f ca="1">INDIRECT("'"&amp;$B4&amp;"'!E18",TRUE)</f>
        <v>0</v>
      </c>
      <c r="J5" s="134">
        <f ca="1">INDIRECT("'"&amp;$B4&amp;"'!E19",TRUE)</f>
        <v>0</v>
      </c>
      <c r="K5" s="134">
        <f ca="1">INDIRECT("'"&amp;$B4&amp;"'!E20",TRUE)</f>
        <v>0</v>
      </c>
      <c r="L5" s="134">
        <f ca="1">INDIRECT("'"&amp;$B4&amp;"'!D21",TRUE)</f>
        <v>0</v>
      </c>
      <c r="M5" s="134">
        <f ca="1">INDIRECT("'"&amp;$B4&amp;"'!E22",TRUE)</f>
        <v>0</v>
      </c>
      <c r="N5" s="134">
        <f ca="1">INDIRECT("'"&amp;$B4&amp;"'!E23",TRUE)</f>
        <v>0</v>
      </c>
      <c r="O5" s="134">
        <f ca="1">INDIRECT("'"&amp;$B4&amp;"'!E24",TRUE)</f>
        <v>0</v>
      </c>
      <c r="P5" s="134">
        <f ca="1">INDIRECT("'"&amp;$B4&amp;"'!E25",TRUE)</f>
        <v>3108938</v>
      </c>
      <c r="Q5" s="134">
        <f ca="1">INDIRECT("'"&amp;$B4&amp;"'!E26",TRUE)</f>
        <v>0</v>
      </c>
      <c r="R5" s="161">
        <f t="shared" ca="1" si="0"/>
        <v>3108938</v>
      </c>
      <c r="S5" s="152">
        <f ca="1">INDIRECT("'"&amp;$B4&amp;"'!E29",TRUE)</f>
        <v>0</v>
      </c>
      <c r="T5" s="163">
        <f t="shared" ca="1" si="1"/>
        <v>3108938</v>
      </c>
      <c r="U5" s="160">
        <f>'STATE TAX DETAIL (TRANSPOSED)'!F27</f>
        <v>386025</v>
      </c>
      <c r="V5" s="160">
        <f ca="1">INDIRECT("'"&amp;$B4&amp;"'!E225",TRUE)</f>
        <v>0</v>
      </c>
      <c r="W5" s="163">
        <f ca="1">U5+V5</f>
        <v>386025</v>
      </c>
      <c r="X5" s="160">
        <f ca="1">INDIRECT("'"&amp;$B4&amp;"'!E136",TRUE)</f>
        <v>6476954</v>
      </c>
      <c r="Y5" s="160">
        <f ca="1">INDIRECT("'"&amp;$B4&amp;"'!E137",TRUE)</f>
        <v>95487</v>
      </c>
      <c r="Z5" s="160">
        <f ca="1">INDIRECT("'"&amp;$B4&amp;"'!E138",TRUE)</f>
        <v>31078</v>
      </c>
      <c r="AA5" s="160">
        <f ca="1">INDIRECT("'"&amp;$B4&amp;"'!E139",TRUE)</f>
        <v>0</v>
      </c>
      <c r="AB5" s="160">
        <f ca="1">INDIRECT("'"&amp;$B4&amp;"'!E140",TRUE)</f>
        <v>0</v>
      </c>
      <c r="AC5" s="160">
        <f ca="1">INDIRECT("'"&amp;$B4&amp;"'!E141",TRUE)</f>
        <v>0</v>
      </c>
      <c r="AD5" s="160">
        <f ca="1">INDIRECT("'"&amp;$B4&amp;"'!E142",TRUE)</f>
        <v>259078</v>
      </c>
      <c r="AE5" s="160">
        <f ca="1">INDIRECT("'"&amp;$B4&amp;"'!E143",TRUE)</f>
        <v>0</v>
      </c>
      <c r="AF5" s="164">
        <f ca="1">SUM(X5:AE5)</f>
        <v>6862597</v>
      </c>
      <c r="AG5" s="165">
        <f ca="1">INDIRECT("'"&amp;$B4&amp;"'!E8",TRUE)</f>
        <v>3108938</v>
      </c>
      <c r="AH5" s="163">
        <f ca="1">INDIRECT("'"&amp;$B4&amp;"'!E147",TRUE)</f>
        <v>1554469</v>
      </c>
      <c r="AI5" s="160">
        <f ca="1">INDIRECT("'"&amp;$B4&amp;"'!E151",TRUE)</f>
        <v>0</v>
      </c>
      <c r="AJ5" s="160">
        <f ca="1">INDIRECT("'"&amp;$B4&amp;"'!E152",TRUE)</f>
        <v>0</v>
      </c>
      <c r="AK5" s="160">
        <f ca="1">INDIRECT("'"&amp;$B4&amp;"'!E153",TRUE)</f>
        <v>0</v>
      </c>
      <c r="AL5" s="160">
        <f ca="1">INDIRECT("'"&amp;$B4&amp;"'!E154",TRUE)</f>
        <v>0</v>
      </c>
      <c r="AM5" s="160">
        <f ca="1">INDIRECT("'"&amp;$B4&amp;"'!E155",TRUE)</f>
        <v>0</v>
      </c>
      <c r="AN5" s="160">
        <f ca="1">INDIRECT("'"&amp;$B4&amp;"'!E156",TRUE)</f>
        <v>0</v>
      </c>
      <c r="AO5" s="160">
        <f ca="1">INDIRECT("'"&amp;$B4&amp;"'!E157",TRUE)</f>
        <v>0</v>
      </c>
      <c r="AP5" s="163">
        <f ca="1">SUM(AI5:AO5)</f>
        <v>0</v>
      </c>
      <c r="AQ5" s="163">
        <f ca="1">AF5+AG5+AH5+AP5</f>
        <v>11526004</v>
      </c>
      <c r="AR5" s="163">
        <f>'STATE TAX DETAIL (TRANSPOSED)'!F61</f>
        <v>4105735</v>
      </c>
      <c r="AS5" s="184"/>
      <c r="AT5" s="163">
        <f ca="1">INDIRECT("'"&amp;$B4&amp;"'!C2",TRUE)</f>
        <v>259078150</v>
      </c>
      <c r="AU5" s="163">
        <f>'Big Horn Taxes'!E229</f>
        <v>49146995</v>
      </c>
      <c r="AV5" s="496">
        <f ca="1">T5+W5+AF5+AG5+AH5+AR5+AP5</f>
        <v>19126702</v>
      </c>
    </row>
    <row r="6" spans="2:65">
      <c r="B6" s="504" t="s">
        <v>182</v>
      </c>
      <c r="C6" s="130" t="s">
        <v>81</v>
      </c>
      <c r="D6" s="112">
        <f ca="1">INDIRECT("'"&amp;$B6&amp;"'!D13",TRUE)</f>
        <v>0</v>
      </c>
      <c r="E6" s="112">
        <f ca="1">INDIRECT("'"&amp;$B6&amp;"'!D14",TRUE)</f>
        <v>0</v>
      </c>
      <c r="F6" s="112">
        <f ca="1">INDIRECT("'"&amp;$B6&amp;"'!D15",TRUE)</f>
        <v>0</v>
      </c>
      <c r="G6" s="112">
        <f ca="1">INDIRECT("'"&amp;$B6&amp;"'!D16",TRUE)</f>
        <v>0</v>
      </c>
      <c r="H6" s="112">
        <f ca="1">INDIRECT("'"&amp;$B6&amp;"'!D17",TRUE)</f>
        <v>0</v>
      </c>
      <c r="I6" s="112">
        <f ca="1">INDIRECT("'"&amp;$B6&amp;"'!D18",TRUE)</f>
        <v>0</v>
      </c>
      <c r="J6" s="112">
        <f ca="1">INDIRECT("'"&amp;$B6&amp;"'!D19",TRUE)</f>
        <v>0</v>
      </c>
      <c r="K6" s="112">
        <f ca="1">INDIRECT("'"&amp;$B6&amp;"'!D20",TRUE)</f>
        <v>0</v>
      </c>
      <c r="L6" s="112">
        <f ca="1">INDIRECT("'"&amp;$B6&amp;"'!D21",TRUE)</f>
        <v>0</v>
      </c>
      <c r="M6" s="112">
        <f ca="1">INDIRECT("'"&amp;$B6&amp;"'!D22",TRUE)</f>
        <v>0</v>
      </c>
      <c r="N6" s="112">
        <f ca="1">INDIRECT("'"&amp;$B6&amp;"'!D23",TRUE)</f>
        <v>0</v>
      </c>
      <c r="O6" s="112">
        <f ca="1">INDIRECT("'"&amp;$B6&amp;"'!D24",TRUE)</f>
        <v>0</v>
      </c>
      <c r="P6" s="112">
        <f ca="1">INDIRECT("'"&amp;$B6&amp;"'!D25",TRUE)</f>
        <v>10.95</v>
      </c>
      <c r="Q6" s="112">
        <f ca="1">INDIRECT("'"&amp;$B6&amp;"'!D26",TRUE)</f>
        <v>0</v>
      </c>
      <c r="R6" s="149">
        <f t="shared" ca="1" si="0"/>
        <v>10.95</v>
      </c>
      <c r="S6" s="102">
        <f ca="1">INDIRECT("'"&amp;$B6&amp;"'!D29",TRUE)</f>
        <v>0</v>
      </c>
      <c r="T6" s="137">
        <f t="shared" ca="1" si="1"/>
        <v>10.95</v>
      </c>
      <c r="U6" s="112"/>
      <c r="V6" s="112"/>
      <c r="W6" s="158"/>
      <c r="X6" s="112"/>
      <c r="Y6" s="112"/>
      <c r="Z6" s="112"/>
      <c r="AA6" s="112"/>
      <c r="AB6" s="112"/>
      <c r="AC6" s="112"/>
      <c r="AD6" s="112"/>
      <c r="AE6" s="112"/>
      <c r="AF6" s="146"/>
      <c r="AG6" s="144"/>
      <c r="AH6" s="137"/>
      <c r="AI6" s="112"/>
      <c r="AJ6" s="112"/>
      <c r="AK6" s="112"/>
      <c r="AL6" s="112"/>
      <c r="AM6" s="112"/>
      <c r="AN6" s="112"/>
      <c r="AO6" s="112"/>
      <c r="AP6" s="137"/>
      <c r="AQ6" s="137"/>
      <c r="AR6" s="137"/>
      <c r="AT6" s="137"/>
      <c r="AU6" s="137"/>
      <c r="AV6" s="137"/>
    </row>
    <row r="7" spans="2:65">
      <c r="B7" s="505"/>
      <c r="C7" s="133" t="s">
        <v>82</v>
      </c>
      <c r="D7" s="134">
        <f ca="1">INDIRECT("'"&amp;$B6&amp;"'!E13",TRUE)</f>
        <v>0</v>
      </c>
      <c r="E7" s="134">
        <f ca="1">INDIRECT("'"&amp;$B6&amp;"'!E14",TRUE)</f>
        <v>0</v>
      </c>
      <c r="F7" s="134">
        <f ca="1">INDIRECT("'"&amp;$B6&amp;"'!E15",TRUE)</f>
        <v>0</v>
      </c>
      <c r="G7" s="134">
        <f ca="1">INDIRECT("'"&amp;$B6&amp;"'!E16",TRUE)</f>
        <v>0</v>
      </c>
      <c r="H7" s="134">
        <f ca="1">INDIRECT("'"&amp;$B6&amp;"'!E17",TRUE)</f>
        <v>0</v>
      </c>
      <c r="I7" s="134">
        <f ca="1">INDIRECT("'"&amp;$B6&amp;"'!E18",TRUE)</f>
        <v>0</v>
      </c>
      <c r="J7" s="134">
        <f ca="1">INDIRECT("'"&amp;$B6&amp;"'!E19",TRUE)</f>
        <v>0</v>
      </c>
      <c r="K7" s="134">
        <f ca="1">INDIRECT("'"&amp;$B6&amp;"'!E20",TRUE)</f>
        <v>0</v>
      </c>
      <c r="L7" s="134">
        <f ca="1">INDIRECT("'"&amp;$B6&amp;"'!D21",TRUE)</f>
        <v>0</v>
      </c>
      <c r="M7" s="134">
        <f ca="1">INDIRECT("'"&amp;$B6&amp;"'!E22",TRUE)</f>
        <v>0</v>
      </c>
      <c r="N7" s="134">
        <f ca="1">INDIRECT("'"&amp;$B6&amp;"'!E23",TRUE)</f>
        <v>0</v>
      </c>
      <c r="O7" s="134">
        <f ca="1">INDIRECT("'"&amp;$B6&amp;"'!E24",TRUE)</f>
        <v>0</v>
      </c>
      <c r="P7" s="134">
        <f ca="1">INDIRECT("'"&amp;$B6&amp;"'!E25",TRUE)</f>
        <v>53001231</v>
      </c>
      <c r="Q7" s="134">
        <f ca="1">INDIRECT("'"&amp;$B6&amp;"'!E26",TRUE)</f>
        <v>0</v>
      </c>
      <c r="R7" s="161">
        <f t="shared" ca="1" si="0"/>
        <v>53001231</v>
      </c>
      <c r="S7" s="152">
        <f ca="1">INDIRECT("'"&amp;$B6&amp;"'!E29",TRUE)</f>
        <v>0</v>
      </c>
      <c r="T7" s="163">
        <f t="shared" ca="1" si="1"/>
        <v>53001231</v>
      </c>
      <c r="U7" s="160">
        <f>'STATE TAX DETAIL (TRANSPOSED)'!H27</f>
        <v>2914512</v>
      </c>
      <c r="V7" s="160">
        <f ca="1">INDIRECT("'"&amp;$B6&amp;"'!E225",TRUE)</f>
        <v>0</v>
      </c>
      <c r="W7" s="163">
        <f ca="1">U7+V7</f>
        <v>2914512</v>
      </c>
      <c r="X7" s="160">
        <f ca="1">INDIRECT("'"&amp;$B6&amp;"'!E136",TRUE)</f>
        <v>121007376</v>
      </c>
      <c r="Y7" s="160">
        <f ca="1">INDIRECT("'"&amp;$B6&amp;"'!E137",TRUE)</f>
        <v>2420148</v>
      </c>
      <c r="Z7" s="160">
        <f ca="1">INDIRECT("'"&amp;$B6&amp;"'!E138",TRUE)</f>
        <v>0</v>
      </c>
      <c r="AA7" s="160">
        <f ca="1">INDIRECT("'"&amp;$B6&amp;"'!E139",TRUE)</f>
        <v>0</v>
      </c>
      <c r="AB7" s="160">
        <f ca="1">INDIRECT("'"&amp;$B6&amp;"'!E140",TRUE)</f>
        <v>0</v>
      </c>
      <c r="AC7" s="160">
        <f ca="1">INDIRECT("'"&amp;$B6&amp;"'!E141",TRUE)</f>
        <v>0</v>
      </c>
      <c r="AD7" s="160">
        <f ca="1">INDIRECT("'"&amp;$B6&amp;"'!E142",TRUE)</f>
        <v>4840295</v>
      </c>
      <c r="AE7" s="160">
        <f ca="1">INDIRECT("'"&amp;$B6&amp;"'!E143",TRUE)</f>
        <v>0</v>
      </c>
      <c r="AF7" s="164">
        <f ca="1">SUM(X7:AE7)</f>
        <v>128267819</v>
      </c>
      <c r="AG7" s="165">
        <f ca="1">INDIRECT("'"&amp;$B6&amp;"'!E8",TRUE)</f>
        <v>58083541</v>
      </c>
      <c r="AH7" s="163">
        <f ca="1">INDIRECT("'"&amp;$B6&amp;"'!E147",TRUE)</f>
        <v>29041770</v>
      </c>
      <c r="AI7" s="160">
        <f ca="1">INDIRECT("'"&amp;$B6&amp;"'!E151",TRUE)</f>
        <v>15580910</v>
      </c>
      <c r="AJ7" s="160">
        <f ca="1">INDIRECT("'"&amp;$B6&amp;"'!E152",TRUE)</f>
        <v>0</v>
      </c>
      <c r="AK7" s="160">
        <f ca="1">INDIRECT("'"&amp;$B6&amp;"'!E153",TRUE)</f>
        <v>0</v>
      </c>
      <c r="AL7" s="160">
        <f ca="1">INDIRECT("'"&amp;$B6&amp;"'!E154",TRUE)</f>
        <v>0</v>
      </c>
      <c r="AM7" s="160">
        <f ca="1">INDIRECT("'"&amp;$B6&amp;"'!E155",TRUE)</f>
        <v>0</v>
      </c>
      <c r="AN7" s="160">
        <f ca="1">INDIRECT("'"&amp;$B6&amp;"'!E156",TRUE)</f>
        <v>0</v>
      </c>
      <c r="AO7" s="160">
        <f ca="1">INDIRECT("'"&amp;$B6&amp;"'!E157",TRUE)</f>
        <v>0</v>
      </c>
      <c r="AP7" s="163">
        <f ca="1">SUM(AI7:AO7)</f>
        <v>15580910</v>
      </c>
      <c r="AQ7" s="163">
        <f ca="1">AF7+AG7+AH7+AP7</f>
        <v>230974040</v>
      </c>
      <c r="AR7" s="163">
        <f>'STATE TAX DETAIL (TRANSPOSED)'!H61</f>
        <v>20337596</v>
      </c>
      <c r="AS7" s="184"/>
      <c r="AT7" s="163">
        <f ca="1">INDIRECT("'"&amp;$B6&amp;"'!C2",TRUE)</f>
        <v>4840295046</v>
      </c>
      <c r="AU7" s="163">
        <f>'Campbell Taxes'!E229</f>
        <v>364313978</v>
      </c>
      <c r="AV7" s="496">
        <f ca="1">T7+W7+AF7+AG7+AH7+AR7+AP7</f>
        <v>307227379</v>
      </c>
    </row>
    <row r="8" spans="2:65">
      <c r="B8" s="504" t="s">
        <v>183</v>
      </c>
      <c r="C8" s="130" t="s">
        <v>81</v>
      </c>
      <c r="D8" s="112">
        <f ca="1">INDIRECT("'"&amp;$B8&amp;"'!D13",TRUE)</f>
        <v>0</v>
      </c>
      <c r="E8" s="112">
        <f ca="1">INDIRECT("'"&amp;$B8&amp;"'!D14",TRUE)</f>
        <v>0</v>
      </c>
      <c r="F8" s="112">
        <f ca="1">INDIRECT("'"&amp;$B8&amp;"'!D15",TRUE)</f>
        <v>0</v>
      </c>
      <c r="G8" s="112">
        <f ca="1">INDIRECT("'"&amp;$B8&amp;"'!D16",TRUE)</f>
        <v>0</v>
      </c>
      <c r="H8" s="112">
        <f ca="1">INDIRECT("'"&amp;$B8&amp;"'!D17",TRUE)</f>
        <v>0</v>
      </c>
      <c r="I8" s="112">
        <f ca="1">INDIRECT("'"&amp;$B8&amp;"'!D18",TRUE)</f>
        <v>0</v>
      </c>
      <c r="J8" s="112">
        <f ca="1">INDIRECT("'"&amp;$B8&amp;"'!D19",TRUE)</f>
        <v>0</v>
      </c>
      <c r="K8" s="112">
        <f ca="1">INDIRECT("'"&amp;$B8&amp;"'!D20",TRUE)</f>
        <v>0</v>
      </c>
      <c r="L8" s="112">
        <f ca="1">INDIRECT("'"&amp;$B8&amp;"'!D21",TRUE)</f>
        <v>0</v>
      </c>
      <c r="M8" s="112">
        <f ca="1">INDIRECT("'"&amp;$B8&amp;"'!D22",TRUE)</f>
        <v>0</v>
      </c>
      <c r="N8" s="112">
        <f ca="1">INDIRECT("'"&amp;$B8&amp;"'!D23",TRUE)</f>
        <v>0</v>
      </c>
      <c r="O8" s="112">
        <f ca="1">INDIRECT("'"&amp;$B8&amp;"'!D24",TRUE)</f>
        <v>0</v>
      </c>
      <c r="P8" s="112">
        <f ca="1">INDIRECT("'"&amp;$B8&amp;"'!D25",TRUE)</f>
        <v>12</v>
      </c>
      <c r="Q8" s="112">
        <f ca="1">INDIRECT("'"&amp;$B8&amp;"'!D26",TRUE)</f>
        <v>0</v>
      </c>
      <c r="R8" s="149">
        <f t="shared" ca="1" si="0"/>
        <v>12</v>
      </c>
      <c r="S8" s="102">
        <f ca="1">INDIRECT("'"&amp;$B8&amp;"'!D29",TRUE)</f>
        <v>0</v>
      </c>
      <c r="T8" s="137">
        <f t="shared" ca="1" si="1"/>
        <v>12</v>
      </c>
      <c r="U8" s="112"/>
      <c r="V8" s="112"/>
      <c r="W8" s="158"/>
      <c r="X8" s="112"/>
      <c r="Y8" s="112"/>
      <c r="Z8" s="112"/>
      <c r="AA8" s="112"/>
      <c r="AB8" s="112"/>
      <c r="AC8" s="112"/>
      <c r="AD8" s="112"/>
      <c r="AE8" s="112"/>
      <c r="AF8" s="146"/>
      <c r="AG8" s="144"/>
      <c r="AH8" s="137"/>
      <c r="AI8" s="112"/>
      <c r="AJ8" s="112"/>
      <c r="AK8" s="112"/>
      <c r="AL8" s="112"/>
      <c r="AM8" s="112"/>
      <c r="AN8" s="112"/>
      <c r="AO8" s="112"/>
      <c r="AP8" s="137"/>
      <c r="AQ8" s="137"/>
      <c r="AR8" s="137"/>
      <c r="AT8" s="137"/>
      <c r="AU8" s="137"/>
      <c r="AV8" s="137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</row>
    <row r="9" spans="2:65" s="184" customFormat="1">
      <c r="B9" s="505"/>
      <c r="C9" s="325" t="s">
        <v>82</v>
      </c>
      <c r="D9" s="160">
        <f ca="1">INDIRECT("'"&amp;$B8&amp;"'!E13",TRUE)</f>
        <v>0</v>
      </c>
      <c r="E9" s="160">
        <f ca="1">INDIRECT("'"&amp;$B8&amp;"'!E14",TRUE)</f>
        <v>0</v>
      </c>
      <c r="F9" s="160">
        <f ca="1">INDIRECT("'"&amp;$B8&amp;"'!E15",TRUE)</f>
        <v>0</v>
      </c>
      <c r="G9" s="160">
        <f ca="1">INDIRECT("'"&amp;$B8&amp;"'!E16",TRUE)</f>
        <v>0</v>
      </c>
      <c r="H9" s="160">
        <f ca="1">INDIRECT("'"&amp;$B8&amp;"'!E17",TRUE)</f>
        <v>0</v>
      </c>
      <c r="I9" s="160">
        <f ca="1">INDIRECT("'"&amp;$B8&amp;"'!E18",TRUE)</f>
        <v>0</v>
      </c>
      <c r="J9" s="160">
        <f ca="1">INDIRECT("'"&amp;$B8&amp;"'!E19",TRUE)</f>
        <v>0</v>
      </c>
      <c r="K9" s="160">
        <f ca="1">INDIRECT("'"&amp;$B8&amp;"'!E20",TRUE)</f>
        <v>0</v>
      </c>
      <c r="L9" s="160">
        <f ca="1">INDIRECT("'"&amp;$B8&amp;"'!e21",TRUE)</f>
        <v>0</v>
      </c>
      <c r="M9" s="160">
        <f ca="1">INDIRECT("'"&amp;$B8&amp;"'!E22",TRUE)</f>
        <v>0</v>
      </c>
      <c r="N9" s="160">
        <f ca="1">INDIRECT("'"&amp;$B8&amp;"'!E23",TRUE)</f>
        <v>0</v>
      </c>
      <c r="O9" s="160">
        <f ca="1">INDIRECT("'"&amp;$B8&amp;"'!E24",TRUE)</f>
        <v>0</v>
      </c>
      <c r="P9" s="160">
        <f ca="1">INDIRECT("'"&amp;$B8&amp;"'!E25",TRUE)</f>
        <v>8527222</v>
      </c>
      <c r="Q9" s="160">
        <f ca="1">INDIRECT("'"&amp;$B8&amp;"'!E26",TRUE)</f>
        <v>0</v>
      </c>
      <c r="R9" s="161">
        <f t="shared" ca="1" si="0"/>
        <v>8527222</v>
      </c>
      <c r="S9" s="162">
        <f ca="1">INDIRECT("'"&amp;$B8&amp;"'!E29",TRUE)</f>
        <v>0</v>
      </c>
      <c r="T9" s="163">
        <f t="shared" ca="1" si="1"/>
        <v>8527222</v>
      </c>
      <c r="U9" s="160">
        <f>'Carbon Taxes'!E232</f>
        <v>1712949</v>
      </c>
      <c r="V9" s="160">
        <f>'Carbon Taxes'!E231</f>
        <v>0</v>
      </c>
      <c r="W9" s="163">
        <f>U9+V9</f>
        <v>1712949</v>
      </c>
      <c r="X9" s="160">
        <f ca="1">INDIRECT("'"&amp;$B8&amp;"'!E136",TRUE)</f>
        <v>17765046</v>
      </c>
      <c r="Y9" s="160">
        <f ca="1">INDIRECT("'"&amp;$B8&amp;"'!E137",TRUE)</f>
        <v>332253</v>
      </c>
      <c r="Z9" s="160">
        <f ca="1">INDIRECT("'"&amp;$B8&amp;"'!E138",TRUE)</f>
        <v>263109</v>
      </c>
      <c r="AA9" s="160">
        <f ca="1">INDIRECT("'"&amp;$B8&amp;"'!E139",TRUE)</f>
        <v>0</v>
      </c>
      <c r="AB9" s="160">
        <f ca="1">INDIRECT("'"&amp;$B8&amp;"'!E140",TRUE)</f>
        <v>720183</v>
      </c>
      <c r="AC9" s="160">
        <f ca="1">INDIRECT("'"&amp;$B8&amp;"'!E141",TRUE)</f>
        <v>0</v>
      </c>
      <c r="AD9" s="160">
        <f ca="1">INDIRECT("'"&amp;$B8&amp;"'!E142",TRUE)</f>
        <v>710602</v>
      </c>
      <c r="AE9" s="160">
        <f ca="1">INDIRECT("'"&amp;$B8&amp;"'!E143",TRUE)</f>
        <v>1776451</v>
      </c>
      <c r="AF9" s="164">
        <f ca="1">SUM(X9:AE9)</f>
        <v>21567644</v>
      </c>
      <c r="AG9" s="165">
        <f>'Carbon Taxes'!E8</f>
        <v>8527222</v>
      </c>
      <c r="AH9" s="163">
        <f>'Carbon Taxes'!E147</f>
        <v>4263611</v>
      </c>
      <c r="AI9" s="160">
        <f ca="1">INDIRECT("'"&amp;$B8&amp;"'!E151",TRUE)</f>
        <v>0</v>
      </c>
      <c r="AJ9" s="160">
        <f ca="1">INDIRECT("'"&amp;$B8&amp;"'!E152",TRUE)</f>
        <v>0</v>
      </c>
      <c r="AK9" s="160">
        <f ca="1">INDIRECT("'"&amp;$B8&amp;"'!E153",TRUE)</f>
        <v>0</v>
      </c>
      <c r="AL9" s="160">
        <f ca="1">INDIRECT("'"&amp;$B8&amp;"'!E154",TRUE)</f>
        <v>0</v>
      </c>
      <c r="AM9" s="160">
        <f ca="1">INDIRECT("'"&amp;$B8&amp;"'!E155",TRUE)</f>
        <v>0</v>
      </c>
      <c r="AN9" s="160">
        <f ca="1">INDIRECT("'"&amp;$B8&amp;"'!E156",TRUE)</f>
        <v>0</v>
      </c>
      <c r="AO9" s="160">
        <f ca="1">INDIRECT("'"&amp;$B8&amp;"'!E157",TRUE)</f>
        <v>0</v>
      </c>
      <c r="AP9" s="163">
        <f ca="1">SUM(AI9:AO9)</f>
        <v>0</v>
      </c>
      <c r="AQ9" s="163">
        <f ca="1">AF9+AG9+AH9+AP9</f>
        <v>34358477</v>
      </c>
      <c r="AR9" s="163">
        <f>'Carbon Taxes'!E270</f>
        <v>4669009</v>
      </c>
      <c r="AT9" s="163">
        <f>'Carbon Taxes'!C2</f>
        <v>710601836</v>
      </c>
      <c r="AU9" s="163">
        <f>'Carbon Taxes'!E229</f>
        <v>214118600</v>
      </c>
      <c r="AV9" s="496">
        <f ca="1">T9+W9+AF9+AG9+AH9+AR9+AP9</f>
        <v>49267657</v>
      </c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</row>
    <row r="10" spans="2:65">
      <c r="B10" s="504" t="s">
        <v>184</v>
      </c>
      <c r="C10" s="130" t="s">
        <v>81</v>
      </c>
      <c r="D10" s="112">
        <f ca="1">INDIRECT("'"&amp;$B10&amp;"'!D13",TRUE)</f>
        <v>0</v>
      </c>
      <c r="E10" s="112">
        <f ca="1">INDIRECT("'"&amp;$B10&amp;"'!D14",TRUE)</f>
        <v>0</v>
      </c>
      <c r="F10" s="112">
        <f ca="1">INDIRECT("'"&amp;$B10&amp;"'!D15",TRUE)</f>
        <v>0</v>
      </c>
      <c r="G10" s="112">
        <f ca="1">INDIRECT("'"&amp;$B10&amp;"'!D16",TRUE)</f>
        <v>0</v>
      </c>
      <c r="H10" s="112">
        <f ca="1">INDIRECT("'"&amp;$B10&amp;"'!D17",TRUE)</f>
        <v>0</v>
      </c>
      <c r="I10" s="112">
        <f ca="1">INDIRECT("'"&amp;$B10&amp;"'!D18",TRUE)</f>
        <v>0</v>
      </c>
      <c r="J10" s="112">
        <f ca="1">INDIRECT("'"&amp;$B10&amp;"'!D19",TRUE)</f>
        <v>0</v>
      </c>
      <c r="K10" s="112">
        <f ca="1">INDIRECT("'"&amp;$B10&amp;"'!D20",TRUE)</f>
        <v>0</v>
      </c>
      <c r="L10" s="112">
        <f ca="1">INDIRECT("'"&amp;$B10&amp;"'!D21",TRUE)</f>
        <v>0</v>
      </c>
      <c r="M10" s="112">
        <f ca="1">INDIRECT("'"&amp;$B10&amp;"'!D22",TRUE)</f>
        <v>0</v>
      </c>
      <c r="N10" s="112">
        <f ca="1">INDIRECT("'"&amp;$B10&amp;"'!D23",TRUE)</f>
        <v>0</v>
      </c>
      <c r="O10" s="112">
        <f ca="1">INDIRECT("'"&amp;$B10&amp;"'!D24",TRUE)</f>
        <v>0</v>
      </c>
      <c r="P10" s="112">
        <f ca="1">INDIRECT("'"&amp;$B10&amp;"'!D25",TRUE)</f>
        <v>12</v>
      </c>
      <c r="Q10" s="112">
        <f ca="1">INDIRECT("'"&amp;$B10&amp;"'!D26",TRUE)</f>
        <v>0</v>
      </c>
      <c r="R10" s="149">
        <f t="shared" ca="1" si="0"/>
        <v>12</v>
      </c>
      <c r="S10" s="102">
        <f ca="1">INDIRECT("'"&amp;$B10&amp;"'!D29",TRUE)</f>
        <v>0</v>
      </c>
      <c r="T10" s="137">
        <f t="shared" ca="1" si="1"/>
        <v>12</v>
      </c>
      <c r="U10" s="112"/>
      <c r="V10" s="112"/>
      <c r="W10" s="158"/>
      <c r="X10" s="112"/>
      <c r="Y10" s="112"/>
      <c r="Z10" s="112"/>
      <c r="AA10" s="112"/>
      <c r="AB10" s="112"/>
      <c r="AC10" s="112"/>
      <c r="AD10" s="112"/>
      <c r="AE10" s="112"/>
      <c r="AF10" s="146"/>
      <c r="AG10" s="144"/>
      <c r="AH10" s="137"/>
      <c r="AI10" s="112"/>
      <c r="AJ10" s="112"/>
      <c r="AK10" s="112"/>
      <c r="AL10" s="112"/>
      <c r="AM10" s="112"/>
      <c r="AN10" s="112"/>
      <c r="AO10" s="112"/>
      <c r="AP10" s="137"/>
      <c r="AQ10" s="137"/>
      <c r="AR10" s="137"/>
      <c r="AT10" s="137"/>
      <c r="AU10" s="137"/>
      <c r="AV10" s="137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</row>
    <row r="11" spans="2:65" s="184" customFormat="1">
      <c r="B11" s="505"/>
      <c r="C11" s="325" t="s">
        <v>82</v>
      </c>
      <c r="D11" s="160">
        <f ca="1">INDIRECT("'"&amp;$B10&amp;"'!E13",TRUE)</f>
        <v>0</v>
      </c>
      <c r="E11" s="160">
        <f ca="1">INDIRECT("'"&amp;$B10&amp;"'!E14",TRUE)</f>
        <v>0</v>
      </c>
      <c r="F11" s="160">
        <f ca="1">INDIRECT("'"&amp;$B10&amp;"'!E15",TRUE)</f>
        <v>0</v>
      </c>
      <c r="G11" s="160">
        <f ca="1">INDIRECT("'"&amp;$B10&amp;"'!E16",TRUE)</f>
        <v>0</v>
      </c>
      <c r="H11" s="160">
        <f ca="1">INDIRECT("'"&amp;$B10&amp;"'!E17",TRUE)</f>
        <v>0</v>
      </c>
      <c r="I11" s="160">
        <f ca="1">INDIRECT("'"&amp;$B10&amp;"'!E18",TRUE)</f>
        <v>0</v>
      </c>
      <c r="J11" s="160">
        <f ca="1">INDIRECT("'"&amp;$B10&amp;"'!E19",TRUE)</f>
        <v>0</v>
      </c>
      <c r="K11" s="160">
        <f ca="1">INDIRECT("'"&amp;$B10&amp;"'!E20",TRUE)</f>
        <v>0</v>
      </c>
      <c r="L11" s="160">
        <f ca="1">INDIRECT("'"&amp;$B10&amp;"'!e21",TRUE)</f>
        <v>0</v>
      </c>
      <c r="M11" s="160">
        <f ca="1">INDIRECT("'"&amp;$B10&amp;"'!E22",TRUE)</f>
        <v>0</v>
      </c>
      <c r="N11" s="160">
        <f ca="1">INDIRECT("'"&amp;$B10&amp;"'!E23",TRUE)</f>
        <v>0</v>
      </c>
      <c r="O11" s="160">
        <f ca="1">INDIRECT("'"&amp;$B10&amp;"'!E24",TRUE)</f>
        <v>0</v>
      </c>
      <c r="P11" s="160">
        <f ca="1">INDIRECT("'"&amp;$B10&amp;"'!E25",TRUE)</f>
        <v>45818459</v>
      </c>
      <c r="Q11" s="160">
        <f ca="1">INDIRECT("'"&amp;$B10&amp;"'!E26",TRUE)</f>
        <v>0</v>
      </c>
      <c r="R11" s="161">
        <f t="shared" ca="1" si="0"/>
        <v>45818459</v>
      </c>
      <c r="S11" s="162">
        <f ca="1">INDIRECT("'"&amp;$B10&amp;"'!E29",TRUE)</f>
        <v>0</v>
      </c>
      <c r="T11" s="163">
        <f t="shared" ca="1" si="1"/>
        <v>45818459</v>
      </c>
      <c r="U11" s="160">
        <f>'STATE TAX DETAIL (TRANSPOSED)'!L27</f>
        <v>659707</v>
      </c>
      <c r="V11" s="160">
        <f ca="1">INDIRECT("'"&amp;$B10&amp;"'!E225",TRUE)</f>
        <v>0</v>
      </c>
      <c r="W11" s="163">
        <f ca="1">U11+V11</f>
        <v>659707</v>
      </c>
      <c r="X11" s="160">
        <f ca="1">INDIRECT("'"&amp;$B10&amp;"'!E136",TRUE)</f>
        <v>95455122</v>
      </c>
      <c r="Y11" s="160">
        <f ca="1">INDIRECT("'"&amp;$B10&amp;"'!E137",TRUE)</f>
        <v>1909102</v>
      </c>
      <c r="Z11" s="160">
        <f ca="1">INDIRECT("'"&amp;$B10&amp;"'!E138",TRUE)</f>
        <v>1211087</v>
      </c>
      <c r="AA11" s="160">
        <f ca="1">INDIRECT("'"&amp;$B10&amp;"'!E139",TRUE)</f>
        <v>302772</v>
      </c>
      <c r="AB11" s="160">
        <f ca="1">INDIRECT("'"&amp;$B10&amp;"'!E140",TRUE)</f>
        <v>0</v>
      </c>
      <c r="AC11" s="160">
        <f ca="1">INDIRECT("'"&amp;$B10&amp;"'!E141",TRUE)</f>
        <v>0</v>
      </c>
      <c r="AD11" s="160">
        <f ca="1">INDIRECT("'"&amp;$B10&amp;"'!E142",TRUE)</f>
        <v>3818205</v>
      </c>
      <c r="AE11" s="160">
        <f ca="1">INDIRECT("'"&amp;$B10&amp;"'!E143",TRUE)</f>
        <v>0</v>
      </c>
      <c r="AF11" s="164">
        <f ca="1">SUM(X11:AE11)</f>
        <v>102696288</v>
      </c>
      <c r="AG11" s="165">
        <f ca="1">INDIRECT("'"&amp;$B10&amp;"'!E8",TRUE)</f>
        <v>45818459</v>
      </c>
      <c r="AH11" s="163">
        <f ca="1">INDIRECT("'"&amp;$B10&amp;"'!E147",TRUE)</f>
        <v>22909229</v>
      </c>
      <c r="AI11" s="160">
        <f ca="1">INDIRECT("'"&amp;$B10&amp;"'!E151",TRUE)</f>
        <v>0</v>
      </c>
      <c r="AJ11" s="160">
        <f ca="1">INDIRECT("'"&amp;$B10&amp;"'!E152",TRUE)</f>
        <v>0</v>
      </c>
      <c r="AK11" s="160">
        <f ca="1">INDIRECT("'"&amp;$B10&amp;"'!E153",TRUE)</f>
        <v>0</v>
      </c>
      <c r="AL11" s="160">
        <f ca="1">INDIRECT("'"&amp;$B10&amp;"'!E154",TRUE)</f>
        <v>0</v>
      </c>
      <c r="AM11" s="160">
        <f ca="1">INDIRECT("'"&amp;$B10&amp;"'!E155",TRUE)</f>
        <v>0</v>
      </c>
      <c r="AN11" s="160">
        <f ca="1">INDIRECT("'"&amp;$B10&amp;"'!E156",TRUE)</f>
        <v>0</v>
      </c>
      <c r="AO11" s="160">
        <f ca="1">INDIRECT("'"&amp;$B10&amp;"'!E157",TRUE)</f>
        <v>0</v>
      </c>
      <c r="AP11" s="163">
        <f ca="1">SUM(AI11:AO11)</f>
        <v>0</v>
      </c>
      <c r="AQ11" s="163">
        <f ca="1">AF11+AG11+AH11+AP11</f>
        <v>171423976</v>
      </c>
      <c r="AR11" s="163">
        <f>'STATE TAX DETAIL (TRANSPOSED)'!L61</f>
        <v>12479394</v>
      </c>
      <c r="AT11" s="163">
        <f ca="1">INDIRECT("'"&amp;$B10&amp;"'!C2",TRUE)</f>
        <v>3818204902</v>
      </c>
      <c r="AU11" s="163">
        <f>'Converse Taxes'!E229</f>
        <v>82702256</v>
      </c>
      <c r="AV11" s="496">
        <f ca="1">T11+W11+AF11+AG11+AH11+AR11+AP11</f>
        <v>230381536</v>
      </c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</row>
    <row r="12" spans="2:65">
      <c r="B12" s="504" t="s">
        <v>185</v>
      </c>
      <c r="C12" s="130" t="s">
        <v>81</v>
      </c>
      <c r="D12" s="112">
        <f ca="1">INDIRECT("'"&amp;$B12&amp;"'!D13",TRUE)</f>
        <v>0</v>
      </c>
      <c r="E12" s="112">
        <f ca="1">INDIRECT("'"&amp;$B12&amp;"'!D14",TRUE)</f>
        <v>2.165</v>
      </c>
      <c r="F12" s="112">
        <f ca="1">INDIRECT("'"&amp;$B12&amp;"'!D15",TRUE)</f>
        <v>0.183</v>
      </c>
      <c r="G12" s="112">
        <f ca="1">INDIRECT("'"&amp;$B12&amp;"'!D16",TRUE)</f>
        <v>0</v>
      </c>
      <c r="H12" s="112">
        <f ca="1">INDIRECT("'"&amp;$B12&amp;"'!D17",TRUE)</f>
        <v>0</v>
      </c>
      <c r="I12" s="112">
        <f ca="1">INDIRECT("'"&amp;$B12&amp;"'!D18",TRUE)</f>
        <v>0</v>
      </c>
      <c r="J12" s="112">
        <f ca="1">INDIRECT("'"&amp;$B12&amp;"'!D19",TRUE)</f>
        <v>0</v>
      </c>
      <c r="K12" s="112">
        <f ca="1">INDIRECT("'"&amp;$B12&amp;"'!D20",TRUE)</f>
        <v>0</v>
      </c>
      <c r="L12" s="112">
        <f ca="1">INDIRECT("'"&amp;$B12&amp;"'!D21",TRUE)</f>
        <v>0</v>
      </c>
      <c r="M12" s="112">
        <f ca="1">INDIRECT("'"&amp;$B12&amp;"'!D22",TRUE)</f>
        <v>0</v>
      </c>
      <c r="N12" s="112">
        <f ca="1">INDIRECT("'"&amp;$B12&amp;"'!D23",TRUE)</f>
        <v>0</v>
      </c>
      <c r="O12" s="112">
        <f ca="1">INDIRECT("'"&amp;$B12&amp;"'!D24",TRUE)</f>
        <v>0</v>
      </c>
      <c r="P12" s="112">
        <f ca="1">INDIRECT("'"&amp;$B12&amp;"'!D25",TRUE)</f>
        <v>9.6519999999999992</v>
      </c>
      <c r="Q12" s="112">
        <f ca="1">INDIRECT("'"&amp;$B12&amp;"'!D26",TRUE)</f>
        <v>0</v>
      </c>
      <c r="R12" s="149">
        <f t="shared" ca="1" si="0"/>
        <v>12</v>
      </c>
      <c r="S12" s="102">
        <f ca="1">INDIRECT("'"&amp;$B12&amp;"'!D29",TRUE)</f>
        <v>0</v>
      </c>
      <c r="T12" s="137">
        <f t="shared" ca="1" si="1"/>
        <v>12</v>
      </c>
      <c r="U12" s="112"/>
      <c r="V12" s="112"/>
      <c r="W12" s="158"/>
      <c r="X12" s="112"/>
      <c r="Y12" s="112"/>
      <c r="Z12" s="112"/>
      <c r="AA12" s="112"/>
      <c r="AB12" s="112"/>
      <c r="AC12" s="112"/>
      <c r="AD12" s="112"/>
      <c r="AE12" s="112"/>
      <c r="AF12" s="146"/>
      <c r="AG12" s="144"/>
      <c r="AH12" s="137"/>
      <c r="AI12" s="112"/>
      <c r="AJ12" s="112"/>
      <c r="AK12" s="112"/>
      <c r="AL12" s="112"/>
      <c r="AM12" s="112"/>
      <c r="AN12" s="112"/>
      <c r="AO12" s="112"/>
      <c r="AP12" s="137"/>
      <c r="AQ12" s="137"/>
      <c r="AR12" s="137"/>
      <c r="AT12" s="137"/>
      <c r="AU12" s="137"/>
      <c r="AV12" s="137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</row>
    <row r="13" spans="2:65" s="184" customFormat="1">
      <c r="B13" s="505"/>
      <c r="C13" s="325" t="s">
        <v>82</v>
      </c>
      <c r="D13" s="160">
        <f ca="1">INDIRECT("'"&amp;$B12&amp;"'!E13",TRUE)</f>
        <v>0</v>
      </c>
      <c r="E13" s="160">
        <f ca="1">INDIRECT("'"&amp;$B12&amp;"'!E14",TRUE)</f>
        <v>613305</v>
      </c>
      <c r="F13" s="160">
        <f ca="1">INDIRECT("'"&amp;$B12&amp;"'!E15",TRUE)</f>
        <v>51841</v>
      </c>
      <c r="G13" s="160">
        <f ca="1">INDIRECT("'"&amp;$B12&amp;"'!E16",TRUE)</f>
        <v>0</v>
      </c>
      <c r="H13" s="160">
        <f ca="1">INDIRECT("'"&amp;$B12&amp;"'!E17",TRUE)</f>
        <v>0</v>
      </c>
      <c r="I13" s="160">
        <f ca="1">INDIRECT("'"&amp;$B12&amp;"'!E18",TRUE)</f>
        <v>0</v>
      </c>
      <c r="J13" s="160">
        <f ca="1">INDIRECT("'"&amp;$B12&amp;"'!E19",TRUE)</f>
        <v>0</v>
      </c>
      <c r="K13" s="160">
        <f ca="1">INDIRECT("'"&amp;$B12&amp;"'!E20",TRUE)</f>
        <v>0</v>
      </c>
      <c r="L13" s="160">
        <f ca="1">INDIRECT("'"&amp;$B12&amp;"'!e21",TRUE)</f>
        <v>0</v>
      </c>
      <c r="M13" s="160">
        <f ca="1">INDIRECT("'"&amp;$B12&amp;"'!E22",TRUE)</f>
        <v>0</v>
      </c>
      <c r="N13" s="160">
        <f ca="1">INDIRECT("'"&amp;$B12&amp;"'!E23",TRUE)</f>
        <v>0</v>
      </c>
      <c r="O13" s="160">
        <f ca="1">INDIRECT("'"&amp;$B12&amp;"'!E24",TRUE)</f>
        <v>0</v>
      </c>
      <c r="P13" s="160">
        <f ca="1">INDIRECT("'"&amp;$B12&amp;"'!E25",TRUE)</f>
        <v>2734237</v>
      </c>
      <c r="Q13" s="160">
        <f ca="1">INDIRECT("'"&amp;$B12&amp;"'!E26",TRUE)</f>
        <v>0</v>
      </c>
      <c r="R13" s="161">
        <f t="shared" ca="1" si="0"/>
        <v>3399383</v>
      </c>
      <c r="S13" s="162">
        <f ca="1">INDIRECT("'"&amp;$B12&amp;"'!E29",TRUE)</f>
        <v>0</v>
      </c>
      <c r="T13" s="163">
        <f t="shared" ca="1" si="1"/>
        <v>3399383</v>
      </c>
      <c r="U13" s="160">
        <f>'STATE TAX DETAIL (TRANSPOSED)'!N27</f>
        <v>281418</v>
      </c>
      <c r="V13" s="160">
        <f ca="1">INDIRECT("'"&amp;$B12&amp;"'!E225",TRUE)</f>
        <v>0</v>
      </c>
      <c r="W13" s="163">
        <f ca="1">U13+V13</f>
        <v>281418</v>
      </c>
      <c r="X13" s="160">
        <f ca="1">INDIRECT("'"&amp;$B12&amp;"'!E136",TRUE)</f>
        <v>7082047</v>
      </c>
      <c r="Y13" s="160">
        <f ca="1">INDIRECT("'"&amp;$B12&amp;"'!E137",TRUE)</f>
        <v>141641</v>
      </c>
      <c r="Z13" s="160">
        <f ca="1">INDIRECT("'"&amp;$B12&amp;"'!E138",TRUE)</f>
        <v>0</v>
      </c>
      <c r="AA13" s="160">
        <f ca="1">INDIRECT("'"&amp;$B12&amp;"'!E139",TRUE)</f>
        <v>0</v>
      </c>
      <c r="AB13" s="160">
        <f ca="1">INDIRECT("'"&amp;$B12&amp;"'!E140",TRUE)</f>
        <v>0</v>
      </c>
      <c r="AC13" s="160">
        <f ca="1">INDIRECT("'"&amp;$B12&amp;"'!E141",TRUE)</f>
        <v>0</v>
      </c>
      <c r="AD13" s="160">
        <f ca="1">INDIRECT("'"&amp;$B12&amp;"'!E142",TRUE)</f>
        <v>0</v>
      </c>
      <c r="AE13" s="160">
        <f ca="1">INDIRECT("'"&amp;$B12&amp;"'!E143",TRUE)</f>
        <v>0</v>
      </c>
      <c r="AF13" s="164">
        <f ca="1">SUM(X13:AE13)</f>
        <v>7223688</v>
      </c>
      <c r="AG13" s="165">
        <f ca="1">INDIRECT("'"&amp;$B12&amp;"'!E8",TRUE)</f>
        <v>3399383</v>
      </c>
      <c r="AH13" s="163">
        <f ca="1">INDIRECT("'"&amp;$B12&amp;"'!E147",TRUE)</f>
        <v>1699691</v>
      </c>
      <c r="AI13" s="160">
        <f ca="1">INDIRECT("'"&amp;$B12&amp;"'!E151",TRUE)</f>
        <v>0</v>
      </c>
      <c r="AJ13" s="160">
        <f ca="1">INDIRECT("'"&amp;$B12&amp;"'!E152",TRUE)</f>
        <v>0</v>
      </c>
      <c r="AK13" s="160">
        <f ca="1">INDIRECT("'"&amp;$B12&amp;"'!E153",TRUE)</f>
        <v>0</v>
      </c>
      <c r="AL13" s="160">
        <f ca="1">INDIRECT("'"&amp;$B12&amp;"'!E154",TRUE)</f>
        <v>0</v>
      </c>
      <c r="AM13" s="160">
        <f ca="1">INDIRECT("'"&amp;$B12&amp;"'!E155",TRUE)</f>
        <v>0</v>
      </c>
      <c r="AN13" s="160">
        <f ca="1">INDIRECT("'"&amp;$B12&amp;"'!E156",TRUE)</f>
        <v>0</v>
      </c>
      <c r="AO13" s="160">
        <f ca="1">INDIRECT("'"&amp;$B12&amp;"'!E157",TRUE)</f>
        <v>0</v>
      </c>
      <c r="AP13" s="163">
        <f ca="1">SUM(AI13:AO13)</f>
        <v>0</v>
      </c>
      <c r="AQ13" s="163">
        <f ca="1">AF13+AG13+AH13+AP13</f>
        <v>12322762</v>
      </c>
      <c r="AR13" s="163">
        <f>'STATE TAX DETAIL (TRANSPOSED)'!N61</f>
        <v>1982974</v>
      </c>
      <c r="AT13" s="163">
        <f ca="1">INDIRECT("'"&amp;$B12&amp;"'!C2",TRUE)</f>
        <v>283281888</v>
      </c>
      <c r="AU13" s="163">
        <f>'Crook Taxes'!E229</f>
        <v>35177166</v>
      </c>
      <c r="AV13" s="496">
        <f ca="1">T13+W13+AF13+AG13+AH13+AR13+AP13</f>
        <v>17986537</v>
      </c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</row>
    <row r="14" spans="2:65">
      <c r="B14" s="504" t="s">
        <v>186</v>
      </c>
      <c r="C14" s="130" t="s">
        <v>81</v>
      </c>
      <c r="D14" s="112">
        <f ca="1">INDIRECT("'"&amp;$B14&amp;"'!D13",TRUE)</f>
        <v>0</v>
      </c>
      <c r="E14" s="112">
        <f ca="1">INDIRECT("'"&amp;$B14&amp;"'!D14",TRUE)</f>
        <v>0.83399999999999996</v>
      </c>
      <c r="F14" s="112">
        <f ca="1">INDIRECT("'"&amp;$B14&amp;"'!D15",TRUE)</f>
        <v>0.83399999999999996</v>
      </c>
      <c r="G14" s="112">
        <f ca="1">INDIRECT("'"&amp;$B14&amp;"'!D16",TRUE)</f>
        <v>0</v>
      </c>
      <c r="H14" s="112">
        <f ca="1">INDIRECT("'"&amp;$B14&amp;"'!D17",TRUE)</f>
        <v>0</v>
      </c>
      <c r="I14" s="112">
        <f ca="1">INDIRECT("'"&amp;$B14&amp;"'!D18",TRUE)</f>
        <v>0</v>
      </c>
      <c r="J14" s="112">
        <f ca="1">INDIRECT("'"&amp;$B14&amp;"'!D19",TRUE)</f>
        <v>0</v>
      </c>
      <c r="K14" s="112">
        <f ca="1">INDIRECT("'"&amp;$B14&amp;"'!D20",TRUE)</f>
        <v>0</v>
      </c>
      <c r="L14" s="112">
        <f ca="1">INDIRECT("'"&amp;$B14&amp;"'!D21",TRUE)</f>
        <v>0</v>
      </c>
      <c r="M14" s="112">
        <f ca="1">INDIRECT("'"&amp;$B14&amp;"'!D22",TRUE)</f>
        <v>0.22500000000000001</v>
      </c>
      <c r="N14" s="112">
        <f ca="1">INDIRECT("'"&amp;$B14&amp;"'!D23",TRUE)</f>
        <v>0</v>
      </c>
      <c r="O14" s="112">
        <f ca="1">INDIRECT("'"&amp;$B14&amp;"'!D24",TRUE)</f>
        <v>0</v>
      </c>
      <c r="P14" s="112">
        <f ca="1">INDIRECT("'"&amp;$B14&amp;"'!D25",TRUE)</f>
        <v>10.106999999999999</v>
      </c>
      <c r="Q14" s="112">
        <f ca="1">INDIRECT("'"&amp;$B14&amp;"'!D26",TRUE)</f>
        <v>0</v>
      </c>
      <c r="R14" s="149">
        <f t="shared" ca="1" si="0"/>
        <v>12</v>
      </c>
      <c r="S14" s="102">
        <f ca="1">INDIRECT("'"&amp;$B14&amp;"'!D29",TRUE)</f>
        <v>0</v>
      </c>
      <c r="T14" s="137">
        <f t="shared" ca="1" si="1"/>
        <v>12</v>
      </c>
      <c r="U14" s="112"/>
      <c r="V14" s="112"/>
      <c r="W14" s="158"/>
      <c r="X14" s="112"/>
      <c r="Y14" s="112"/>
      <c r="Z14" s="112"/>
      <c r="AA14" s="112"/>
      <c r="AB14" s="112"/>
      <c r="AC14" s="112"/>
      <c r="AD14" s="112"/>
      <c r="AE14" s="112"/>
      <c r="AF14" s="146"/>
      <c r="AG14" s="144"/>
      <c r="AH14" s="137"/>
      <c r="AI14" s="112"/>
      <c r="AJ14" s="112"/>
      <c r="AK14" s="112"/>
      <c r="AL14" s="112"/>
      <c r="AM14" s="112"/>
      <c r="AN14" s="112"/>
      <c r="AO14" s="112"/>
      <c r="AP14" s="137"/>
      <c r="AQ14" s="137"/>
      <c r="AR14" s="137"/>
      <c r="AT14" s="137"/>
      <c r="AU14" s="137"/>
      <c r="AV14" s="137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</row>
    <row r="15" spans="2:65" s="179" customFormat="1">
      <c r="B15" s="505"/>
      <c r="C15" s="159" t="s">
        <v>82</v>
      </c>
      <c r="D15" s="160">
        <f ca="1">INDIRECT("'"&amp;$B14&amp;"'!E13",TRUE)</f>
        <v>0</v>
      </c>
      <c r="E15" s="160">
        <f ca="1">INDIRECT("'"&amp;$B14&amp;"'!E14",TRUE)</f>
        <v>580673</v>
      </c>
      <c r="F15" s="160">
        <f ca="1">INDIRECT("'"&amp;$B14&amp;"'!E15",TRUE)</f>
        <v>580673</v>
      </c>
      <c r="G15" s="160">
        <f ca="1">INDIRECT("'"&amp;$B14&amp;"'!E16",TRUE)</f>
        <v>0</v>
      </c>
      <c r="H15" s="160">
        <f ca="1">INDIRECT("'"&amp;$B14&amp;"'!E17",TRUE)</f>
        <v>0</v>
      </c>
      <c r="I15" s="160">
        <f ca="1">INDIRECT("'"&amp;$B14&amp;"'!E18",TRUE)</f>
        <v>0</v>
      </c>
      <c r="J15" s="160">
        <f ca="1">INDIRECT("'"&amp;$B14&amp;"'!E19",TRUE)</f>
        <v>0</v>
      </c>
      <c r="K15" s="160">
        <f ca="1">INDIRECT("'"&amp;$B14&amp;"'!E20",TRUE)</f>
        <v>0</v>
      </c>
      <c r="L15" s="160">
        <f ca="1">INDIRECT("'"&amp;$B14&amp;"'!e21",TRUE)</f>
        <v>0</v>
      </c>
      <c r="M15" s="160">
        <f ca="1">INDIRECT("'"&amp;$B14&amp;"'!E22",TRUE)</f>
        <v>156656</v>
      </c>
      <c r="N15" s="160">
        <f ca="1">INDIRECT("'"&amp;$B14&amp;"'!E23",TRUE)</f>
        <v>0</v>
      </c>
      <c r="O15" s="160">
        <f ca="1">INDIRECT("'"&amp;$B14&amp;"'!E24",TRUE)</f>
        <v>0</v>
      </c>
      <c r="P15" s="160">
        <f ca="1">INDIRECT("'"&amp;$B14&amp;"'!E25",TRUE)</f>
        <v>7037000</v>
      </c>
      <c r="Q15" s="160">
        <f ca="1">INDIRECT("'"&amp;$B14&amp;"'!E26",TRUE)</f>
        <v>0</v>
      </c>
      <c r="R15" s="161">
        <f ca="1">SUM(D15:Q15)</f>
        <v>8355002</v>
      </c>
      <c r="S15" s="162">
        <f ca="1">INDIRECT("'"&amp;$B14&amp;"'!E29",TRUE)</f>
        <v>0</v>
      </c>
      <c r="T15" s="163">
        <f t="shared" ca="1" si="1"/>
        <v>8355002</v>
      </c>
      <c r="U15" s="160">
        <f>'Fremont Taxes'!E232</f>
        <v>1328339</v>
      </c>
      <c r="V15" s="160">
        <f ca="1">INDIRECT("'"&amp;$B14&amp;"'!E225",TRUE)</f>
        <v>0</v>
      </c>
      <c r="W15" s="163">
        <f ca="1">U15+V15</f>
        <v>1328339</v>
      </c>
      <c r="X15" s="160">
        <f ca="1">INDIRECT("'"&amp;$B14&amp;"'!E136",TRUE)</f>
        <v>17406253</v>
      </c>
      <c r="Y15" s="160">
        <f ca="1">INDIRECT("'"&amp;$B14&amp;"'!E137",TRUE)</f>
        <v>292733</v>
      </c>
      <c r="Z15" s="160">
        <f ca="1">INDIRECT("'"&amp;$B14&amp;"'!E138",TRUE)</f>
        <v>128020</v>
      </c>
      <c r="AA15" s="160">
        <f ca="1">INDIRECT("'"&amp;$B14&amp;"'!E139",TRUE)</f>
        <v>11786</v>
      </c>
      <c r="AB15" s="160">
        <f ca="1">INDIRECT("'"&amp;$B14&amp;"'!E140",TRUE)</f>
        <v>107705</v>
      </c>
      <c r="AC15" s="160">
        <f ca="1">INDIRECT("'"&amp;$B14&amp;"'!E141",TRUE)</f>
        <v>0</v>
      </c>
      <c r="AD15" s="160">
        <f ca="1">INDIRECT("'"&amp;$B14&amp;"'!E142",TRUE)</f>
        <v>696250</v>
      </c>
      <c r="AE15" s="160">
        <f ca="1">INDIRECT("'"&amp;$B14&amp;"'!E143",TRUE)</f>
        <v>8871</v>
      </c>
      <c r="AF15" s="164">
        <f ca="1">SUM(X15:AE15)</f>
        <v>18651618</v>
      </c>
      <c r="AG15" s="165">
        <f ca="1">INDIRECT("'"&amp;$B14&amp;"'!E8",TRUE)</f>
        <v>8355002</v>
      </c>
      <c r="AH15" s="163">
        <f ca="1">INDIRECT("'"&amp;$B14&amp;"'!E147",TRUE)</f>
        <v>4177501</v>
      </c>
      <c r="AI15" s="160">
        <f ca="1">INDIRECT("'"&amp;$B14&amp;"'!E151",TRUE)</f>
        <v>2785000</v>
      </c>
      <c r="AJ15" s="160">
        <f ca="1">INDIRECT("'"&amp;$B14&amp;"'!E152",TRUE)</f>
        <v>696250</v>
      </c>
      <c r="AK15" s="160">
        <f ca="1">INDIRECT("'"&amp;$B14&amp;"'!E153",TRUE)</f>
        <v>0</v>
      </c>
      <c r="AL15" s="160">
        <f ca="1">INDIRECT("'"&amp;$B14&amp;"'!E154",TRUE)</f>
        <v>348125</v>
      </c>
      <c r="AM15" s="160">
        <f ca="1">INDIRECT("'"&amp;$B14&amp;"'!E155",TRUE)</f>
        <v>0</v>
      </c>
      <c r="AN15" s="160">
        <f ca="1">INDIRECT("'"&amp;$B14&amp;"'!E156",TRUE)</f>
        <v>0</v>
      </c>
      <c r="AO15" s="160">
        <f ca="1">INDIRECT("'"&amp;$B14&amp;"'!E157",TRUE)</f>
        <v>722011</v>
      </c>
      <c r="AP15" s="163">
        <f ca="1">SUM(AI15:AO15)</f>
        <v>4551386</v>
      </c>
      <c r="AQ15" s="163">
        <f ca="1">AF15+AG15+AH15+AP15</f>
        <v>35735507</v>
      </c>
      <c r="AR15" s="163">
        <f>'Fremont Taxes'!E281</f>
        <v>7922887</v>
      </c>
      <c r="AS15" s="184"/>
      <c r="AT15" s="163">
        <f ca="1">INDIRECT("'"&amp;$B14&amp;"'!C2",TRUE)</f>
        <v>696250090</v>
      </c>
      <c r="AU15" s="163">
        <f>'Fremont Taxes'!E229</f>
        <v>208054307</v>
      </c>
      <c r="AV15" s="496">
        <f ca="1">T15+W15+AF15+AG15+AH15+AR15+AP15</f>
        <v>53341735</v>
      </c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</row>
    <row r="16" spans="2:65">
      <c r="B16" s="504" t="s">
        <v>187</v>
      </c>
      <c r="C16" s="130" t="s">
        <v>81</v>
      </c>
      <c r="D16" s="112">
        <f ca="1">INDIRECT("'"&amp;$B16&amp;"'!D13",TRUE)</f>
        <v>0</v>
      </c>
      <c r="E16" s="112">
        <f ca="1">INDIRECT("'"&amp;$B16&amp;"'!D14",TRUE)</f>
        <v>0</v>
      </c>
      <c r="F16" s="112">
        <f ca="1">INDIRECT("'"&amp;$B16&amp;"'!D15",TRUE)</f>
        <v>0</v>
      </c>
      <c r="G16" s="112">
        <f ca="1">INDIRECT("'"&amp;$B16&amp;"'!D16",TRUE)</f>
        <v>0</v>
      </c>
      <c r="H16" s="112">
        <f ca="1">INDIRECT("'"&amp;$B16&amp;"'!D17",TRUE)</f>
        <v>0</v>
      </c>
      <c r="I16" s="112">
        <f ca="1">INDIRECT("'"&amp;$B16&amp;"'!D18",TRUE)</f>
        <v>0</v>
      </c>
      <c r="J16" s="112">
        <f ca="1">INDIRECT("'"&amp;$B16&amp;"'!D19",TRUE)</f>
        <v>0</v>
      </c>
      <c r="K16" s="112">
        <f ca="1">INDIRECT("'"&amp;$B16&amp;"'!D20",TRUE)</f>
        <v>0</v>
      </c>
      <c r="L16" s="112">
        <f ca="1">INDIRECT("'"&amp;$B16&amp;"'!D21",TRUE)</f>
        <v>0</v>
      </c>
      <c r="M16" s="112">
        <f ca="1">INDIRECT("'"&amp;$B16&amp;"'!D22",TRUE)</f>
        <v>0</v>
      </c>
      <c r="N16" s="112">
        <f ca="1">INDIRECT("'"&amp;$B16&amp;"'!D23",TRUE)</f>
        <v>0</v>
      </c>
      <c r="O16" s="112">
        <f ca="1">INDIRECT("'"&amp;$B16&amp;"'!D24",TRUE)</f>
        <v>0</v>
      </c>
      <c r="P16" s="112">
        <f ca="1">INDIRECT("'"&amp;$B16&amp;"'!D25",TRUE)</f>
        <v>12</v>
      </c>
      <c r="Q16" s="112">
        <f ca="1">INDIRECT("'"&amp;$B16&amp;"'!D26",TRUE)</f>
        <v>0</v>
      </c>
      <c r="R16" s="149">
        <f t="shared" ca="1" si="0"/>
        <v>12</v>
      </c>
      <c r="S16" s="102">
        <f ca="1">INDIRECT("'"&amp;$B16&amp;"'!D29",TRUE)</f>
        <v>0</v>
      </c>
      <c r="T16" s="137">
        <f t="shared" ca="1" si="1"/>
        <v>12</v>
      </c>
      <c r="U16" s="112"/>
      <c r="V16" s="112"/>
      <c r="W16" s="158"/>
      <c r="X16" s="112"/>
      <c r="Y16" s="112"/>
      <c r="Z16" s="112"/>
      <c r="AA16" s="112"/>
      <c r="AB16" s="112"/>
      <c r="AC16" s="112"/>
      <c r="AD16" s="112"/>
      <c r="AE16" s="112"/>
      <c r="AF16" s="146"/>
      <c r="AG16" s="144"/>
      <c r="AH16" s="137"/>
      <c r="AI16" s="112"/>
      <c r="AJ16" s="112"/>
      <c r="AK16" s="112"/>
      <c r="AL16" s="112"/>
      <c r="AM16" s="112"/>
      <c r="AN16" s="112"/>
      <c r="AO16" s="112"/>
      <c r="AP16" s="137"/>
      <c r="AQ16" s="137"/>
      <c r="AR16" s="137"/>
      <c r="AT16" s="137"/>
      <c r="AU16" s="137"/>
      <c r="AV16" s="137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</row>
    <row r="17" spans="2:65" s="179" customFormat="1">
      <c r="B17" s="505"/>
      <c r="C17" s="159" t="s">
        <v>82</v>
      </c>
      <c r="D17" s="160">
        <f ca="1">INDIRECT("'"&amp;$B16&amp;"'!E13",TRUE)</f>
        <v>0</v>
      </c>
      <c r="E17" s="160">
        <f ca="1">INDIRECT("'"&amp;$B16&amp;"'!E14",TRUE)</f>
        <v>0</v>
      </c>
      <c r="F17" s="160">
        <f ca="1">INDIRECT("'"&amp;$B16&amp;"'!E15",TRUE)</f>
        <v>0</v>
      </c>
      <c r="G17" s="160">
        <f ca="1">INDIRECT("'"&amp;$B16&amp;"'!E16",TRUE)</f>
        <v>0</v>
      </c>
      <c r="H17" s="160">
        <f ca="1">INDIRECT("'"&amp;$B16&amp;"'!E17",TRUE)</f>
        <v>0</v>
      </c>
      <c r="I17" s="160">
        <f ca="1">INDIRECT("'"&amp;$B16&amp;"'!E18",TRUE)</f>
        <v>0</v>
      </c>
      <c r="J17" s="160">
        <f ca="1">INDIRECT("'"&amp;$B16&amp;"'!E19",TRUE)</f>
        <v>0</v>
      </c>
      <c r="K17" s="160">
        <f ca="1">INDIRECT("'"&amp;$B16&amp;"'!E20",TRUE)</f>
        <v>0</v>
      </c>
      <c r="L17" s="160">
        <f ca="1">INDIRECT("'"&amp;$B16&amp;"'!e21",TRUE)</f>
        <v>0</v>
      </c>
      <c r="M17" s="160">
        <f ca="1">INDIRECT("'"&amp;$B16&amp;"'!E22",TRUE)</f>
        <v>0</v>
      </c>
      <c r="N17" s="160">
        <f ca="1">INDIRECT("'"&amp;$B16&amp;"'!E23",TRUE)</f>
        <v>0</v>
      </c>
      <c r="O17" s="160">
        <f ca="1">INDIRECT("'"&amp;$B16&amp;"'!E24",TRUE)</f>
        <v>0</v>
      </c>
      <c r="P17" s="160">
        <f ca="1">INDIRECT("'"&amp;$B16&amp;"'!E25",TRUE)</f>
        <v>3380058</v>
      </c>
      <c r="Q17" s="160">
        <f ca="1">INDIRECT("'"&amp;$B16&amp;"'!E26",TRUE)</f>
        <v>0</v>
      </c>
      <c r="R17" s="161">
        <f t="shared" ca="1" si="0"/>
        <v>3380058</v>
      </c>
      <c r="S17" s="162">
        <f ca="1">INDIRECT("'"&amp;$B16&amp;"'!E29",TRUE)</f>
        <v>0</v>
      </c>
      <c r="T17" s="163">
        <f t="shared" ca="1" si="1"/>
        <v>3380058</v>
      </c>
      <c r="U17" s="160">
        <f>'STATE TAX DETAIL (TRANSPOSED)'!R27</f>
        <v>394949</v>
      </c>
      <c r="V17" s="160">
        <f ca="1">INDIRECT("'"&amp;$B16&amp;"'!E225",TRUE)</f>
        <v>0</v>
      </c>
      <c r="W17" s="163">
        <f ca="1">U17+V17</f>
        <v>394949</v>
      </c>
      <c r="X17" s="160">
        <f ca="1">INDIRECT("'"&amp;$B16&amp;"'!E136",TRUE)</f>
        <v>7041788</v>
      </c>
      <c r="Y17" s="160">
        <f ca="1">INDIRECT("'"&amp;$B16&amp;"'!E137",TRUE)</f>
        <v>139077</v>
      </c>
      <c r="Z17" s="160">
        <f ca="1">INDIRECT("'"&amp;$B16&amp;"'!E138",TRUE)</f>
        <v>891</v>
      </c>
      <c r="AA17" s="160">
        <f ca="1">INDIRECT("'"&amp;$B16&amp;"'!E139",TRUE)</f>
        <v>0</v>
      </c>
      <c r="AB17" s="160">
        <f ca="1">INDIRECT("'"&amp;$B16&amp;"'!E140",TRUE)</f>
        <v>0</v>
      </c>
      <c r="AC17" s="160">
        <f ca="1">INDIRECT("'"&amp;$B16&amp;"'!E141",TRUE)</f>
        <v>0</v>
      </c>
      <c r="AD17" s="160">
        <f ca="1">INDIRECT("'"&amp;$B16&amp;"'!E142",TRUE)</f>
        <v>281672</v>
      </c>
      <c r="AE17" s="160">
        <f ca="1">INDIRECT("'"&amp;$B16&amp;"'!E143",TRUE)</f>
        <v>0</v>
      </c>
      <c r="AF17" s="164">
        <f ca="1">SUM(X17:AE17)</f>
        <v>7463428</v>
      </c>
      <c r="AG17" s="165">
        <f ca="1">INDIRECT("'"&amp;$B16&amp;"'!E8",TRUE)</f>
        <v>3380058</v>
      </c>
      <c r="AH17" s="163">
        <f ca="1">INDIRECT("'"&amp;$B16&amp;"'!E147",TRUE)</f>
        <v>1690029</v>
      </c>
      <c r="AI17" s="160">
        <f ca="1">INDIRECT("'"&amp;$B16&amp;"'!E151",TRUE)</f>
        <v>1126686</v>
      </c>
      <c r="AJ17" s="160">
        <f ca="1">INDIRECT("'"&amp;$B16&amp;"'!E152",TRUE)</f>
        <v>281672</v>
      </c>
      <c r="AK17" s="160">
        <f ca="1">INDIRECT("'"&amp;$B16&amp;"'!E153",TRUE)</f>
        <v>0</v>
      </c>
      <c r="AL17" s="160">
        <f ca="1">INDIRECT("'"&amp;$B16&amp;"'!E154",TRUE)</f>
        <v>140836</v>
      </c>
      <c r="AM17" s="160">
        <f ca="1">INDIRECT("'"&amp;$B16&amp;"'!E155",TRUE)</f>
        <v>0</v>
      </c>
      <c r="AN17" s="160">
        <f ca="1">INDIRECT("'"&amp;$B16&amp;"'!E156",TRUE)</f>
        <v>0</v>
      </c>
      <c r="AO17" s="160">
        <f ca="1">INDIRECT("'"&amp;$B16&amp;"'!E157",TRUE)</f>
        <v>647844</v>
      </c>
      <c r="AP17" s="163">
        <f ca="1">SUM(AI17:AO17)</f>
        <v>2197038</v>
      </c>
      <c r="AQ17" s="163">
        <f ca="1">AF17+AG17+AH17+AP17</f>
        <v>14730553</v>
      </c>
      <c r="AR17" s="163">
        <f>'STATE TAX DETAIL (TRANSPOSED)'!R61</f>
        <v>1769425</v>
      </c>
      <c r="AS17" s="184"/>
      <c r="AT17" s="163">
        <f ca="1">INDIRECT("'"&amp;$B16&amp;"'!C2",TRUE)</f>
        <v>281671517</v>
      </c>
      <c r="AU17" s="163">
        <f>'Goshen Taxes'!E229</f>
        <v>49368543</v>
      </c>
      <c r="AV17" s="496">
        <f ca="1">T17+W17+AF17+AG17+AH17+AR17+AP17</f>
        <v>20274985</v>
      </c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</row>
    <row r="18" spans="2:65">
      <c r="B18" s="504" t="s">
        <v>188</v>
      </c>
      <c r="C18" s="130" t="s">
        <v>81</v>
      </c>
      <c r="D18" s="112">
        <f ca="1">INDIRECT("'"&amp;$B18&amp;"'!D13",TRUE)</f>
        <v>0</v>
      </c>
      <c r="E18" s="112">
        <f ca="1">INDIRECT("'"&amp;$B18&amp;"'!D14",TRUE)</f>
        <v>1.012</v>
      </c>
      <c r="F18" s="112">
        <f ca="1">INDIRECT("'"&amp;$B18&amp;"'!D15",TRUE)</f>
        <v>0.52400000000000002</v>
      </c>
      <c r="G18" s="112">
        <f ca="1">INDIRECT("'"&amp;$B18&amp;"'!D16",TRUE)</f>
        <v>0</v>
      </c>
      <c r="H18" s="112">
        <f ca="1">INDIRECT("'"&amp;$B18&amp;"'!D17",TRUE)</f>
        <v>0</v>
      </c>
      <c r="I18" s="112">
        <f ca="1">INDIRECT("'"&amp;$B18&amp;"'!D18",TRUE)</f>
        <v>0.98399999999999999</v>
      </c>
      <c r="J18" s="112">
        <f ca="1">INDIRECT("'"&amp;$B18&amp;"'!D19",TRUE)</f>
        <v>0.13</v>
      </c>
      <c r="K18" s="112">
        <f ca="1">INDIRECT("'"&amp;$B18&amp;"'!D20",TRUE)</f>
        <v>0</v>
      </c>
      <c r="L18" s="112">
        <f ca="1">INDIRECT("'"&amp;$B18&amp;"'!D21",TRUE)</f>
        <v>3.7120000000000002</v>
      </c>
      <c r="M18" s="112">
        <f ca="1">INDIRECT("'"&amp;$B18&amp;"'!D22",TRUE)</f>
        <v>0</v>
      </c>
      <c r="N18" s="112">
        <f ca="1">INDIRECT("'"&amp;$B18&amp;"'!D23",TRUE)</f>
        <v>1.159</v>
      </c>
      <c r="O18" s="112">
        <f ca="1">INDIRECT("'"&amp;$B18&amp;"'!D24",TRUE)</f>
        <v>0.28499999999999998</v>
      </c>
      <c r="P18" s="112">
        <f ca="1">INDIRECT("'"&amp;$B18&amp;"'!D25",TRUE)</f>
        <v>4.194</v>
      </c>
      <c r="Q18" s="112">
        <f ca="1">INDIRECT("'"&amp;$B18&amp;"'!D26",TRUE)</f>
        <v>0</v>
      </c>
      <c r="R18" s="149">
        <f t="shared" ca="1" si="0"/>
        <v>12</v>
      </c>
      <c r="S18" s="102">
        <f ca="1">INDIRECT("'"&amp;$B18&amp;"'!D29",TRUE)</f>
        <v>0</v>
      </c>
      <c r="T18" s="137">
        <f t="shared" ca="1" si="1"/>
        <v>12</v>
      </c>
      <c r="U18" s="112"/>
      <c r="V18" s="112"/>
      <c r="W18" s="158"/>
      <c r="X18" s="112"/>
      <c r="Y18" s="112"/>
      <c r="Z18" s="112"/>
      <c r="AA18" s="112"/>
      <c r="AB18" s="112"/>
      <c r="AC18" s="112"/>
      <c r="AD18" s="112"/>
      <c r="AE18" s="112"/>
      <c r="AF18" s="146"/>
      <c r="AG18" s="144"/>
      <c r="AH18" s="137"/>
      <c r="AI18" s="112"/>
      <c r="AJ18" s="112"/>
      <c r="AK18" s="112"/>
      <c r="AL18" s="112"/>
      <c r="AM18" s="112"/>
      <c r="AN18" s="112"/>
      <c r="AO18" s="112"/>
      <c r="AP18" s="137"/>
      <c r="AQ18" s="137"/>
      <c r="AR18" s="137"/>
      <c r="AT18" s="137"/>
      <c r="AU18" s="137"/>
      <c r="AV18" s="137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</row>
    <row r="19" spans="2:65" s="179" customFormat="1">
      <c r="B19" s="505"/>
      <c r="C19" s="159" t="s">
        <v>82</v>
      </c>
      <c r="D19" s="160">
        <f ca="1">INDIRECT("'"&amp;$B18&amp;"'!E13",TRUE)</f>
        <v>0</v>
      </c>
      <c r="E19" s="160">
        <f ca="1">INDIRECT("'"&amp;$B18&amp;"'!E14",TRUE)</f>
        <v>174111</v>
      </c>
      <c r="F19" s="160">
        <f ca="1">INDIRECT("'"&amp;$B18&amp;"'!E15",TRUE)</f>
        <v>90152</v>
      </c>
      <c r="G19" s="160">
        <f ca="1">INDIRECT("'"&amp;$B18&amp;"'!E16",TRUE)</f>
        <v>0</v>
      </c>
      <c r="H19" s="160">
        <f ca="1">INDIRECT("'"&amp;$B18&amp;"'!E17",TRUE)</f>
        <v>0</v>
      </c>
      <c r="I19" s="160">
        <f ca="1">INDIRECT("'"&amp;$B18&amp;"'!E18",TRUE)</f>
        <v>169294</v>
      </c>
      <c r="J19" s="160">
        <f ca="1">INDIRECT("'"&amp;$B18&amp;"'!E19",TRUE)</f>
        <v>22366</v>
      </c>
      <c r="K19" s="160">
        <f ca="1">INDIRECT("'"&amp;$B18&amp;"'!E20",TRUE)</f>
        <v>0</v>
      </c>
      <c r="L19" s="160">
        <f ca="1">INDIRECT("'"&amp;$B18&amp;"'!e21",TRUE)</f>
        <v>638637</v>
      </c>
      <c r="M19" s="160">
        <f ca="1">INDIRECT("'"&amp;$B18&amp;"'!E22",TRUE)</f>
        <v>0</v>
      </c>
      <c r="N19" s="160">
        <f ca="1">INDIRECT("'"&amp;$B18&amp;"'!E23",TRUE)</f>
        <v>199402</v>
      </c>
      <c r="O19" s="160">
        <f ca="1">INDIRECT("'"&amp;$B18&amp;"'!E24",TRUE)</f>
        <v>49033</v>
      </c>
      <c r="P19" s="160">
        <f ca="1">INDIRECT("'"&amp;$B18&amp;"'!E25",TRUE)</f>
        <v>721564</v>
      </c>
      <c r="Q19" s="160">
        <f ca="1">INDIRECT("'"&amp;$B18&amp;"'!E26",TRUE)</f>
        <v>0</v>
      </c>
      <c r="R19" s="161">
        <f t="shared" ca="1" si="0"/>
        <v>2064559</v>
      </c>
      <c r="S19" s="162">
        <f ca="1">INDIRECT("'"&amp;$B18&amp;"'!E29",TRUE)</f>
        <v>0</v>
      </c>
      <c r="T19" s="163">
        <f t="shared" ca="1" si="1"/>
        <v>2064559</v>
      </c>
      <c r="U19" s="160">
        <f>'STATE TAX DETAIL (TRANSPOSED)'!T27</f>
        <v>196432</v>
      </c>
      <c r="V19" s="160">
        <f ca="1">INDIRECT("'"&amp;$B18&amp;"'!E225",TRUE)</f>
        <v>0</v>
      </c>
      <c r="W19" s="163">
        <f ca="1">U19+V19</f>
        <v>196432</v>
      </c>
      <c r="X19" s="160">
        <f ca="1">INDIRECT("'"&amp;$B18&amp;"'!E136",TRUE)</f>
        <v>4301168</v>
      </c>
      <c r="Y19" s="160">
        <f ca="1">INDIRECT("'"&amp;$B18&amp;"'!E137",TRUE)</f>
        <v>86023</v>
      </c>
      <c r="Z19" s="160">
        <f ca="1">INDIRECT("'"&amp;$B18&amp;"'!E138",TRUE)</f>
        <v>43012</v>
      </c>
      <c r="AA19" s="160">
        <f ca="1">INDIRECT("'"&amp;$B18&amp;"'!E139",TRUE)</f>
        <v>86023</v>
      </c>
      <c r="AB19" s="160">
        <f ca="1">INDIRECT("'"&amp;$B18&amp;"'!E140",TRUE)</f>
        <v>0</v>
      </c>
      <c r="AC19" s="160">
        <f ca="1">INDIRECT("'"&amp;$B18&amp;"'!E141",TRUE)</f>
        <v>0</v>
      </c>
      <c r="AD19" s="160">
        <f ca="1">INDIRECT("'"&amp;$B18&amp;"'!E142",TRUE)</f>
        <v>172047</v>
      </c>
      <c r="AE19" s="160">
        <f ca="1">INDIRECT("'"&amp;$B18&amp;"'!E143",TRUE)</f>
        <v>0</v>
      </c>
      <c r="AF19" s="164">
        <f ca="1">SUM(X19:AE19)</f>
        <v>4688273</v>
      </c>
      <c r="AG19" s="165">
        <f ca="1">INDIRECT("'"&amp;$B18&amp;"'!E8",TRUE)</f>
        <v>2064561</v>
      </c>
      <c r="AH19" s="163">
        <f ca="1">INDIRECT("'"&amp;$B18&amp;"'!E147",TRUE)</f>
        <v>1032280</v>
      </c>
      <c r="AI19" s="160">
        <f ca="1">INDIRECT("'"&amp;$B18&amp;"'!E151",TRUE)</f>
        <v>0</v>
      </c>
      <c r="AJ19" s="160">
        <f ca="1">INDIRECT("'"&amp;$B18&amp;"'!E152",TRUE)</f>
        <v>0</v>
      </c>
      <c r="AK19" s="160">
        <f ca="1">INDIRECT("'"&amp;$B18&amp;"'!E153",TRUE)</f>
        <v>0</v>
      </c>
      <c r="AL19" s="160">
        <f ca="1">INDIRECT("'"&amp;$B18&amp;"'!E154",TRUE)</f>
        <v>0</v>
      </c>
      <c r="AM19" s="160">
        <f ca="1">INDIRECT("'"&amp;$B18&amp;"'!E155",TRUE)</f>
        <v>0</v>
      </c>
      <c r="AN19" s="160">
        <f ca="1">INDIRECT("'"&amp;$B18&amp;"'!E156",TRUE)</f>
        <v>0</v>
      </c>
      <c r="AO19" s="160">
        <f ca="1">INDIRECT("'"&amp;$B18&amp;"'!E157",TRUE)</f>
        <v>0</v>
      </c>
      <c r="AP19" s="163">
        <f ca="1">SUM(AI19:AO19)</f>
        <v>0</v>
      </c>
      <c r="AQ19" s="163">
        <f ca="1">AF19+AG19+AH19+AP19</f>
        <v>7785114</v>
      </c>
      <c r="AR19" s="163">
        <f>'STATE TAX DETAIL (TRANSPOSED)'!T61</f>
        <v>2133051</v>
      </c>
      <c r="AS19" s="184"/>
      <c r="AT19" s="163">
        <f ca="1">INDIRECT("'"&amp;$B18&amp;"'!C2",TRUE)</f>
        <v>172046734</v>
      </c>
      <c r="AU19" s="163">
        <f>'Hot Springs Taxes'!E229</f>
        <v>24553937</v>
      </c>
      <c r="AV19" s="496">
        <f ca="1">T19+W19+AF19+AG19+AH19+AR19+AP19</f>
        <v>12179156</v>
      </c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</row>
    <row r="20" spans="2:65">
      <c r="B20" s="504" t="s">
        <v>189</v>
      </c>
      <c r="C20" s="130" t="s">
        <v>81</v>
      </c>
      <c r="D20" s="112">
        <f ca="1">INDIRECT("'"&amp;$B20&amp;"'!D13",TRUE)</f>
        <v>0</v>
      </c>
      <c r="E20" s="112">
        <f ca="1">INDIRECT("'"&amp;$B20&amp;"'!D14",TRUE)</f>
        <v>1.028</v>
      </c>
      <c r="F20" s="112">
        <f ca="1">INDIRECT("'"&amp;$B20&amp;"'!D15",TRUE)</f>
        <v>0.81699999999999995</v>
      </c>
      <c r="G20" s="112">
        <f ca="1">INDIRECT("'"&amp;$B20&amp;"'!D16",TRUE)</f>
        <v>0.56899999999999995</v>
      </c>
      <c r="H20" s="112">
        <f ca="1">INDIRECT("'"&amp;$B20&amp;"'!D17",TRUE)</f>
        <v>0</v>
      </c>
      <c r="I20" s="112">
        <f ca="1">INDIRECT("'"&amp;$B20&amp;"'!D18",TRUE)</f>
        <v>0</v>
      </c>
      <c r="J20" s="112">
        <f ca="1">INDIRECT("'"&amp;$B20&amp;"'!D19",TRUE)</f>
        <v>0</v>
      </c>
      <c r="K20" s="112">
        <f ca="1">INDIRECT("'"&amp;$B20&amp;"'!D20",TRUE)</f>
        <v>0</v>
      </c>
      <c r="L20" s="112">
        <f ca="1">INDIRECT("'"&amp;$B20&amp;"'!D21",TRUE)</f>
        <v>0</v>
      </c>
      <c r="M20" s="112">
        <f ca="1">INDIRECT("'"&amp;$B20&amp;"'!D22",TRUE)</f>
        <v>0</v>
      </c>
      <c r="N20" s="112">
        <f ca="1">INDIRECT("'"&amp;$B20&amp;"'!D23",TRUE)</f>
        <v>0</v>
      </c>
      <c r="O20" s="112">
        <f ca="1">INDIRECT("'"&amp;$B20&amp;"'!D24",TRUE)</f>
        <v>0</v>
      </c>
      <c r="P20" s="112">
        <f ca="1">INDIRECT("'"&amp;$B20&amp;"'!D25",TRUE)</f>
        <v>9.5860000000000003</v>
      </c>
      <c r="Q20" s="112">
        <f ca="1">INDIRECT("'"&amp;$B20&amp;"'!D26",TRUE)</f>
        <v>0</v>
      </c>
      <c r="R20" s="149">
        <f t="shared" ca="1" si="0"/>
        <v>12</v>
      </c>
      <c r="S20" s="102">
        <f ca="1">INDIRECT("'"&amp;$B20&amp;"'!D29",TRUE)</f>
        <v>0</v>
      </c>
      <c r="T20" s="137">
        <f t="shared" ca="1" si="1"/>
        <v>12</v>
      </c>
      <c r="U20" s="112"/>
      <c r="V20" s="112"/>
      <c r="W20" s="158"/>
      <c r="X20" s="112"/>
      <c r="Y20" s="112"/>
      <c r="Z20" s="112"/>
      <c r="AA20" s="112"/>
      <c r="AB20" s="112"/>
      <c r="AC20" s="112"/>
      <c r="AD20" s="112"/>
      <c r="AE20" s="112"/>
      <c r="AF20" s="146"/>
      <c r="AG20" s="144"/>
      <c r="AH20" s="137"/>
      <c r="AI20" s="112"/>
      <c r="AJ20" s="112"/>
      <c r="AK20" s="112"/>
      <c r="AL20" s="112"/>
      <c r="AM20" s="112"/>
      <c r="AN20" s="112"/>
      <c r="AO20" s="112"/>
      <c r="AP20" s="137"/>
      <c r="AQ20" s="137"/>
      <c r="AR20" s="137"/>
      <c r="AT20" s="137"/>
      <c r="AU20" s="137"/>
      <c r="AV20" s="137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</row>
    <row r="21" spans="2:65" s="179" customFormat="1">
      <c r="B21" s="505"/>
      <c r="C21" s="159" t="s">
        <v>82</v>
      </c>
      <c r="D21" s="160">
        <f ca="1">INDIRECT("'"&amp;$B20&amp;"'!E13",TRUE)</f>
        <v>0</v>
      </c>
      <c r="E21" s="160">
        <f ca="1">INDIRECT("'"&amp;$B20&amp;"'!E14",TRUE)</f>
        <v>435405</v>
      </c>
      <c r="F21" s="160">
        <f ca="1">INDIRECT("'"&amp;$B20&amp;"'!E15",TRUE)</f>
        <v>346037</v>
      </c>
      <c r="G21" s="160">
        <f ca="1">INDIRECT("'"&amp;$B20&amp;"'!E16",TRUE)</f>
        <v>240998</v>
      </c>
      <c r="H21" s="160">
        <f ca="1">INDIRECT("'"&amp;$B20&amp;"'!E17",TRUE)</f>
        <v>0</v>
      </c>
      <c r="I21" s="160">
        <f ca="1">INDIRECT("'"&amp;$B20&amp;"'!E18",TRUE)</f>
        <v>0</v>
      </c>
      <c r="J21" s="160">
        <f ca="1">INDIRECT("'"&amp;$B20&amp;"'!E19",TRUE)</f>
        <v>0</v>
      </c>
      <c r="K21" s="160">
        <f ca="1">INDIRECT("'"&amp;$B20&amp;"'!E20",TRUE)</f>
        <v>0</v>
      </c>
      <c r="L21" s="160">
        <f ca="1">INDIRECT("'"&amp;$B20&amp;"'!e21",TRUE)</f>
        <v>0</v>
      </c>
      <c r="M21" s="160">
        <f ca="1">INDIRECT("'"&amp;$B20&amp;"'!E22",TRUE)</f>
        <v>0</v>
      </c>
      <c r="N21" s="160">
        <f ca="1">INDIRECT("'"&amp;$B20&amp;"'!E23",TRUE)</f>
        <v>0</v>
      </c>
      <c r="O21" s="160">
        <f ca="1">INDIRECT("'"&amp;$B20&amp;"'!E24",TRUE)</f>
        <v>0</v>
      </c>
      <c r="P21" s="160">
        <f ca="1">INDIRECT("'"&amp;$B20&amp;"'!E25",TRUE)</f>
        <v>4060112</v>
      </c>
      <c r="Q21" s="160">
        <f ca="1">INDIRECT("'"&amp;$B20&amp;"'!E26",TRUE)</f>
        <v>0</v>
      </c>
      <c r="R21" s="161">
        <f t="shared" ca="1" si="0"/>
        <v>5082552</v>
      </c>
      <c r="S21" s="162">
        <f ca="1">INDIRECT("'"&amp;$B20&amp;"'!E29",TRUE)</f>
        <v>0</v>
      </c>
      <c r="T21" s="163">
        <f t="shared" ca="1" si="1"/>
        <v>5082552</v>
      </c>
      <c r="U21" s="160">
        <f>'STATE TAX DETAIL (TRANSPOSED)'!V27</f>
        <v>457299</v>
      </c>
      <c r="V21" s="160">
        <f ca="1">INDIRECT("'"&amp;$B20&amp;"'!E225",TRUE)</f>
        <v>0</v>
      </c>
      <c r="W21" s="163">
        <f ca="1">U21+V21</f>
        <v>457299</v>
      </c>
      <c r="X21" s="160">
        <f ca="1">INDIRECT("'"&amp;$B20&amp;"'!E136",TRUE)</f>
        <v>10588650</v>
      </c>
      <c r="Y21" s="160">
        <f ca="1">INDIRECT("'"&amp;$B20&amp;"'!E137",TRUE)</f>
        <v>211773</v>
      </c>
      <c r="Z21" s="160">
        <f ca="1">INDIRECT("'"&amp;$B20&amp;"'!E138",TRUE)</f>
        <v>0</v>
      </c>
      <c r="AA21" s="160">
        <f ca="1">INDIRECT("'"&amp;$B20&amp;"'!E139",TRUE)</f>
        <v>0</v>
      </c>
      <c r="AB21" s="160">
        <f ca="1">INDIRECT("'"&amp;$B20&amp;"'!E140",TRUE)</f>
        <v>0</v>
      </c>
      <c r="AC21" s="160">
        <f ca="1">INDIRECT("'"&amp;$B20&amp;"'!E141",TRUE)</f>
        <v>0</v>
      </c>
      <c r="AD21" s="160">
        <f ca="1">INDIRECT("'"&amp;$B20&amp;"'!E142",TRUE)</f>
        <v>423546</v>
      </c>
      <c r="AE21" s="160">
        <f ca="1">INDIRECT("'"&amp;$B20&amp;"'!E143",TRUE)</f>
        <v>0</v>
      </c>
      <c r="AF21" s="164">
        <f ca="1">SUM(X21:AE21)</f>
        <v>11223969</v>
      </c>
      <c r="AG21" s="165">
        <f ca="1">INDIRECT("'"&amp;$B20&amp;"'!E8",TRUE)</f>
        <v>5082552</v>
      </c>
      <c r="AH21" s="163">
        <f ca="1">INDIRECT("'"&amp;$B20&amp;"'!E147",TRUE)</f>
        <v>2541276</v>
      </c>
      <c r="AI21" s="160">
        <f ca="1">INDIRECT("'"&amp;$B20&amp;"'!E151",TRUE)</f>
        <v>0</v>
      </c>
      <c r="AJ21" s="160">
        <f ca="1">INDIRECT("'"&amp;$B20&amp;"'!E152",TRUE)</f>
        <v>0</v>
      </c>
      <c r="AK21" s="160">
        <f ca="1">INDIRECT("'"&amp;$B20&amp;"'!E153",TRUE)</f>
        <v>0</v>
      </c>
      <c r="AL21" s="160">
        <f ca="1">INDIRECT("'"&amp;$B20&amp;"'!E154",TRUE)</f>
        <v>0</v>
      </c>
      <c r="AM21" s="160">
        <f ca="1">INDIRECT("'"&amp;$B20&amp;"'!E155",TRUE)</f>
        <v>0</v>
      </c>
      <c r="AN21" s="160">
        <f ca="1">INDIRECT("'"&amp;$B20&amp;"'!E156",TRUE)</f>
        <v>0</v>
      </c>
      <c r="AO21" s="160">
        <f ca="1">INDIRECT("'"&amp;$B20&amp;"'!E157",TRUE)</f>
        <v>0</v>
      </c>
      <c r="AP21" s="163">
        <f ca="1">SUM(AI21:AO21)</f>
        <v>0</v>
      </c>
      <c r="AQ21" s="163">
        <f ca="1">AF21+AG21+AH21+AP21</f>
        <v>18847797</v>
      </c>
      <c r="AR21" s="163">
        <f>'STATE TAX DETAIL (TRANSPOSED)'!V61</f>
        <v>5175413</v>
      </c>
      <c r="AS21" s="184"/>
      <c r="AT21" s="163">
        <f ca="1">INDIRECT("'"&amp;$B20&amp;"'!C2",TRUE)</f>
        <v>423546015</v>
      </c>
      <c r="AU21" s="163">
        <f>'Johnson Taxes'!E229</f>
        <v>57162373</v>
      </c>
      <c r="AV21" s="496">
        <f ca="1">T21+W21+AF21+AG21+AH21+AR21+AP21</f>
        <v>29563061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</row>
    <row r="22" spans="2:65">
      <c r="B22" s="504" t="s">
        <v>190</v>
      </c>
      <c r="C22" s="130" t="s">
        <v>81</v>
      </c>
      <c r="D22" s="112">
        <f ca="1">INDIRECT("'"&amp;$B22&amp;"'!D13",TRUE)</f>
        <v>0</v>
      </c>
      <c r="E22" s="112">
        <f ca="1">INDIRECT("'"&amp;$B22&amp;"'!D14",TRUE)</f>
        <v>2</v>
      </c>
      <c r="F22" s="112">
        <f ca="1">INDIRECT("'"&amp;$B22&amp;"'!D15",TRUE)</f>
        <v>0</v>
      </c>
      <c r="G22" s="112">
        <f ca="1">INDIRECT("'"&amp;$B22&amp;"'!D16",TRUE)</f>
        <v>0</v>
      </c>
      <c r="H22" s="112">
        <f ca="1">INDIRECT("'"&amp;$B22&amp;"'!D17",TRUE)</f>
        <v>0</v>
      </c>
      <c r="I22" s="112">
        <f ca="1">INDIRECT("'"&amp;$B22&amp;"'!D18",TRUE)</f>
        <v>0</v>
      </c>
      <c r="J22" s="112">
        <f ca="1">INDIRECT("'"&amp;$B22&amp;"'!D19",TRUE)</f>
        <v>0</v>
      </c>
      <c r="K22" s="112">
        <f ca="1">INDIRECT("'"&amp;$B22&amp;"'!D20",TRUE)</f>
        <v>0</v>
      </c>
      <c r="L22" s="112">
        <f ca="1">INDIRECT("'"&amp;$B22&amp;"'!D21",TRUE)</f>
        <v>0</v>
      </c>
      <c r="M22" s="112">
        <f ca="1">INDIRECT("'"&amp;$B22&amp;"'!D22",TRUE)</f>
        <v>0</v>
      </c>
      <c r="N22" s="112">
        <f ca="1">INDIRECT("'"&amp;$B22&amp;"'!D23",TRUE)</f>
        <v>0</v>
      </c>
      <c r="O22" s="112">
        <f ca="1">INDIRECT("'"&amp;$B22&amp;"'!D24",TRUE)</f>
        <v>0</v>
      </c>
      <c r="P22" s="112">
        <f ca="1">INDIRECT("'"&amp;$B22&amp;"'!D25",TRUE)</f>
        <v>10</v>
      </c>
      <c r="Q22" s="112">
        <f ca="1">INDIRECT("'"&amp;$B22&amp;"'!D26",TRUE)</f>
        <v>0</v>
      </c>
      <c r="R22" s="149">
        <f t="shared" ca="1" si="0"/>
        <v>12</v>
      </c>
      <c r="S22" s="102">
        <f ca="1">INDIRECT("'"&amp;$B22&amp;"'!D29",TRUE)</f>
        <v>0</v>
      </c>
      <c r="T22" s="137">
        <f t="shared" ca="1" si="1"/>
        <v>12</v>
      </c>
      <c r="U22" s="112"/>
      <c r="V22" s="112"/>
      <c r="W22" s="158"/>
      <c r="X22" s="112"/>
      <c r="Y22" s="112"/>
      <c r="Z22" s="112"/>
      <c r="AA22" s="112"/>
      <c r="AB22" s="112"/>
      <c r="AC22" s="112"/>
      <c r="AD22" s="112"/>
      <c r="AE22" s="112"/>
      <c r="AF22" s="146"/>
      <c r="AG22" s="144"/>
      <c r="AH22" s="137"/>
      <c r="AI22" s="112"/>
      <c r="AJ22" s="112"/>
      <c r="AK22" s="112"/>
      <c r="AL22" s="112"/>
      <c r="AM22" s="112"/>
      <c r="AN22" s="112"/>
      <c r="AO22" s="112"/>
      <c r="AP22" s="137"/>
      <c r="AQ22" s="137"/>
      <c r="AR22" s="137"/>
      <c r="AT22" s="137"/>
      <c r="AU22" s="137"/>
      <c r="AV22" s="137"/>
      <c r="AW22" s="179"/>
      <c r="AX22" s="179"/>
      <c r="AY22" s="179"/>
      <c r="AZ22" s="179"/>
      <c r="BA22" s="179"/>
      <c r="BB22" s="179"/>
      <c r="BC22" s="179"/>
      <c r="BD22" s="179"/>
      <c r="BE22" s="179"/>
      <c r="BF22" s="179"/>
      <c r="BG22" s="179"/>
      <c r="BH22" s="179"/>
      <c r="BI22" s="179"/>
      <c r="BJ22" s="179"/>
      <c r="BK22" s="179"/>
      <c r="BL22" s="179"/>
      <c r="BM22" s="179"/>
    </row>
    <row r="23" spans="2:65" s="179" customFormat="1">
      <c r="B23" s="505"/>
      <c r="C23" s="159" t="s">
        <v>82</v>
      </c>
      <c r="D23" s="160">
        <f ca="1">INDIRECT("'"&amp;$B22&amp;"'!E13",TRUE)</f>
        <v>0</v>
      </c>
      <c r="E23" s="160">
        <f ca="1">INDIRECT("'"&amp;$B22&amp;"'!E14",TRUE)</f>
        <v>5421394</v>
      </c>
      <c r="F23" s="160">
        <f ca="1">INDIRECT("'"&amp;$B22&amp;"'!E15",TRUE)</f>
        <v>0</v>
      </c>
      <c r="G23" s="160">
        <f ca="1">INDIRECT("'"&amp;$B22&amp;"'!E16",TRUE)</f>
        <v>0</v>
      </c>
      <c r="H23" s="160">
        <f ca="1">INDIRECT("'"&amp;$B22&amp;"'!E17",TRUE)</f>
        <v>0</v>
      </c>
      <c r="I23" s="160">
        <f ca="1">INDIRECT("'"&amp;$B22&amp;"'!E18",TRUE)</f>
        <v>0</v>
      </c>
      <c r="J23" s="160">
        <f ca="1">INDIRECT("'"&amp;$B22&amp;"'!E19",TRUE)</f>
        <v>0</v>
      </c>
      <c r="K23" s="160">
        <f ca="1">INDIRECT("'"&amp;$B22&amp;"'!E20",TRUE)</f>
        <v>0</v>
      </c>
      <c r="L23" s="160">
        <f ca="1">INDIRECT("'"&amp;$B22&amp;"'!e21",TRUE)</f>
        <v>0</v>
      </c>
      <c r="M23" s="160">
        <f ca="1">INDIRECT("'"&amp;$B22&amp;"'!E22",TRUE)</f>
        <v>0</v>
      </c>
      <c r="N23" s="160">
        <f ca="1">INDIRECT("'"&amp;$B22&amp;"'!E23",TRUE)</f>
        <v>0</v>
      </c>
      <c r="O23" s="160">
        <f ca="1">INDIRECT("'"&amp;$B22&amp;"'!E24",TRUE)</f>
        <v>0</v>
      </c>
      <c r="P23" s="160">
        <f ca="1">INDIRECT("'"&amp;$B22&amp;"'!E25",TRUE)</f>
        <v>27106971</v>
      </c>
      <c r="Q23" s="160">
        <f ca="1">INDIRECT("'"&amp;$B22&amp;"'!E26",TRUE)</f>
        <v>0</v>
      </c>
      <c r="R23" s="161">
        <f t="shared" ca="1" si="0"/>
        <v>32528365</v>
      </c>
      <c r="S23" s="162">
        <f ca="1">INDIRECT("'"&amp;$B22&amp;"'!E29",TRUE)</f>
        <v>0</v>
      </c>
      <c r="T23" s="163">
        <f t="shared" ca="1" si="1"/>
        <v>32528365</v>
      </c>
      <c r="U23" s="160">
        <f>'STATE TAX DETAIL (TRANSPOSED)'!X27</f>
        <v>9127635</v>
      </c>
      <c r="V23" s="160">
        <f>'Laramie Taxes'!E219</f>
        <v>0</v>
      </c>
      <c r="W23" s="163">
        <f>U23+V23</f>
        <v>9127635</v>
      </c>
      <c r="X23" s="160">
        <f ca="1">INDIRECT("'"&amp;$B22&amp;"'!E136",TRUE)</f>
        <v>67767428</v>
      </c>
      <c r="Y23" s="160">
        <f ca="1">INDIRECT("'"&amp;$B22&amp;"'!E137",TRUE)</f>
        <v>0</v>
      </c>
      <c r="Z23" s="160">
        <f ca="1">INDIRECT("'"&amp;$B22&amp;"'!E138",TRUE)</f>
        <v>0</v>
      </c>
      <c r="AA23" s="160">
        <f ca="1">INDIRECT("'"&amp;$B22&amp;"'!E139",TRUE)</f>
        <v>0</v>
      </c>
      <c r="AB23" s="160">
        <f ca="1">INDIRECT("'"&amp;$B22&amp;"'!E140",TRUE)</f>
        <v>0</v>
      </c>
      <c r="AC23" s="160">
        <f ca="1">INDIRECT("'"&amp;$B22&amp;"'!E141",TRUE)</f>
        <v>0</v>
      </c>
      <c r="AD23" s="160">
        <f ca="1">INDIRECT("'"&amp;$B22&amp;"'!E142",TRUE)</f>
        <v>2710697</v>
      </c>
      <c r="AE23" s="160">
        <f ca="1">INDIRECT("'"&amp;$B22&amp;"'!E143",TRUE)</f>
        <v>0</v>
      </c>
      <c r="AF23" s="164">
        <f ca="1">SUM(X23:AE23)</f>
        <v>70478125</v>
      </c>
      <c r="AG23" s="165">
        <f ca="1">INDIRECT("'"&amp;$B22&amp;"'!E8",TRUE)</f>
        <v>32528365</v>
      </c>
      <c r="AH23" s="163">
        <f ca="1">INDIRECT("'"&amp;$B22&amp;"'!E147",TRUE)</f>
        <v>16264183</v>
      </c>
      <c r="AI23" s="160">
        <f ca="1">INDIRECT("'"&amp;$B22&amp;"'!E151",TRUE)</f>
        <v>10842788</v>
      </c>
      <c r="AJ23" s="160">
        <f ca="1">INDIRECT("'"&amp;$B22&amp;"'!E152",TRUE)</f>
        <v>2710697</v>
      </c>
      <c r="AK23" s="160">
        <f ca="1">INDIRECT("'"&amp;$B22&amp;"'!E153",TRUE)</f>
        <v>0</v>
      </c>
      <c r="AL23" s="160">
        <f ca="1">INDIRECT("'"&amp;$B22&amp;"'!E154",TRUE)</f>
        <v>0</v>
      </c>
      <c r="AM23" s="160">
        <f ca="1">INDIRECT("'"&amp;$B22&amp;"'!E155",TRUE)</f>
        <v>0</v>
      </c>
      <c r="AN23" s="160">
        <f ca="1">INDIRECT("'"&amp;$B22&amp;"'!E156",TRUE)</f>
        <v>0</v>
      </c>
      <c r="AO23" s="160">
        <f ca="1">INDIRECT("'"&amp;$B22&amp;"'!E157",TRUE)</f>
        <v>1463776</v>
      </c>
      <c r="AP23" s="163">
        <f ca="1">SUM(AI23:AO23)</f>
        <v>15017261</v>
      </c>
      <c r="AQ23" s="163">
        <f ca="1">AF23+AG23+AH23+AP23</f>
        <v>134287934</v>
      </c>
      <c r="AR23" s="163">
        <f>'STATE TAX DETAIL (TRANSPOSED)'!X61</f>
        <v>11747738</v>
      </c>
      <c r="AS23" s="184"/>
      <c r="AT23" s="163">
        <f ca="1">INDIRECT("'"&amp;$B22&amp;"'!C2",TRUE)</f>
        <v>2710697112</v>
      </c>
      <c r="AU23" s="163">
        <f>'Laramie Taxes'!E229</f>
        <v>1147876889</v>
      </c>
      <c r="AV23" s="496">
        <f ca="1">T23+W23+AF23+AG23+AH23+AR23+AP23</f>
        <v>187691672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</row>
    <row r="24" spans="2:65">
      <c r="B24" s="504" t="s">
        <v>191</v>
      </c>
      <c r="C24" s="130" t="s">
        <v>81</v>
      </c>
      <c r="D24" s="112">
        <f ca="1">INDIRECT("'"&amp;$B24&amp;"'!D13",TRUE)</f>
        <v>9.9369999999999994</v>
      </c>
      <c r="E24" s="112">
        <f ca="1">INDIRECT("'"&amp;$B24&amp;"'!D14",TRUE)</f>
        <v>1.5660000000000001</v>
      </c>
      <c r="F24" s="112">
        <f ca="1">INDIRECT("'"&amp;$B24&amp;"'!D15",TRUE)</f>
        <v>0.497</v>
      </c>
      <c r="G24" s="112">
        <f ca="1">INDIRECT("'"&amp;$B24&amp;"'!D16",TRUE)</f>
        <v>0</v>
      </c>
      <c r="H24" s="112">
        <f ca="1">INDIRECT("'"&amp;$B24&amp;"'!D17",TRUE)</f>
        <v>0</v>
      </c>
      <c r="I24" s="112">
        <f ca="1">INDIRECT("'"&amp;$B24&amp;"'!D18",TRUE)</f>
        <v>0</v>
      </c>
      <c r="J24" s="112">
        <f ca="1">INDIRECT("'"&amp;$B24&amp;"'!D19",TRUE)</f>
        <v>0</v>
      </c>
      <c r="K24" s="112">
        <f ca="1">INDIRECT("'"&amp;$B24&amp;"'!D20",TRUE)</f>
        <v>0</v>
      </c>
      <c r="L24" s="112">
        <f ca="1">INDIRECT("'"&amp;$B24&amp;"'!D21",TRUE)</f>
        <v>0</v>
      </c>
      <c r="M24" s="112">
        <f ca="1">INDIRECT("'"&amp;$B24&amp;"'!D22",TRUE)</f>
        <v>0</v>
      </c>
      <c r="N24" s="112">
        <f ca="1">INDIRECT("'"&amp;$B24&amp;"'!D23",TRUE)</f>
        <v>0</v>
      </c>
      <c r="O24" s="112">
        <f ca="1">INDIRECT("'"&amp;$B24&amp;"'!D24",TRUE)</f>
        <v>0</v>
      </c>
      <c r="P24" s="112">
        <f ca="1">INDIRECT("'"&amp;$B24&amp;"'!D25",TRUE)</f>
        <v>0</v>
      </c>
      <c r="Q24" s="112">
        <f ca="1">INDIRECT("'"&amp;$B24&amp;"'!D26",TRUE)</f>
        <v>0</v>
      </c>
      <c r="R24" s="149">
        <f t="shared" ca="1" si="0"/>
        <v>12</v>
      </c>
      <c r="S24" s="102">
        <f ca="1">INDIRECT("'"&amp;$B24&amp;"'!D29",TRUE)</f>
        <v>0</v>
      </c>
      <c r="T24" s="137">
        <f t="shared" ca="1" si="1"/>
        <v>12</v>
      </c>
      <c r="U24" s="112"/>
      <c r="V24" s="112"/>
      <c r="W24" s="158"/>
      <c r="X24" s="112"/>
      <c r="Y24" s="112"/>
      <c r="Z24" s="112"/>
      <c r="AA24" s="112"/>
      <c r="AB24" s="112"/>
      <c r="AC24" s="112"/>
      <c r="AD24" s="112"/>
      <c r="AE24" s="112"/>
      <c r="AF24" s="146"/>
      <c r="AG24" s="144"/>
      <c r="AH24" s="137"/>
      <c r="AI24" s="112"/>
      <c r="AJ24" s="112"/>
      <c r="AK24" s="112"/>
      <c r="AL24" s="112"/>
      <c r="AM24" s="112"/>
      <c r="AN24" s="112"/>
      <c r="AO24" s="112"/>
      <c r="AP24" s="137"/>
      <c r="AQ24" s="137"/>
      <c r="AR24" s="137"/>
      <c r="AT24" s="137"/>
      <c r="AU24" s="137"/>
      <c r="AV24" s="137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179"/>
      <c r="BJ24" s="179"/>
      <c r="BK24" s="179"/>
      <c r="BL24" s="179"/>
      <c r="BM24" s="179"/>
    </row>
    <row r="25" spans="2:65" s="179" customFormat="1">
      <c r="B25" s="505"/>
      <c r="C25" s="159" t="s">
        <v>82</v>
      </c>
      <c r="D25" s="160">
        <f ca="1">INDIRECT("'"&amp;$B24&amp;"'!E13",TRUE)</f>
        <v>8990189</v>
      </c>
      <c r="E25" s="160">
        <f ca="1">INDIRECT("'"&amp;$B24&amp;"'!E14",TRUE)</f>
        <v>1416789</v>
      </c>
      <c r="F25" s="160">
        <f ca="1">INDIRECT("'"&amp;$B24&amp;"'!E15",TRUE)</f>
        <v>449645</v>
      </c>
      <c r="G25" s="160">
        <f ca="1">INDIRECT("'"&amp;$B24&amp;"'!E16",TRUE)</f>
        <v>0</v>
      </c>
      <c r="H25" s="160">
        <f ca="1">INDIRECT("'"&amp;$B24&amp;"'!E17",TRUE)</f>
        <v>0</v>
      </c>
      <c r="I25" s="160">
        <f ca="1">INDIRECT("'"&amp;$B24&amp;"'!E18",TRUE)</f>
        <v>0</v>
      </c>
      <c r="J25" s="160">
        <f ca="1">INDIRECT("'"&amp;$B24&amp;"'!E19",TRUE)</f>
        <v>0</v>
      </c>
      <c r="K25" s="160">
        <f ca="1">INDIRECT("'"&amp;$B24&amp;"'!E20",TRUE)</f>
        <v>0</v>
      </c>
      <c r="L25" s="160">
        <f ca="1">INDIRECT("'"&amp;$B24&amp;"'!e21",TRUE)</f>
        <v>0</v>
      </c>
      <c r="M25" s="160">
        <f ca="1">INDIRECT("'"&amp;$B24&amp;"'!E22",TRUE)</f>
        <v>0</v>
      </c>
      <c r="N25" s="160">
        <f ca="1">INDIRECT("'"&amp;$B24&amp;"'!E23",TRUE)</f>
        <v>0</v>
      </c>
      <c r="O25" s="160">
        <f ca="1">INDIRECT("'"&amp;$B24&amp;"'!E24",TRUE)</f>
        <v>0</v>
      </c>
      <c r="P25" s="160">
        <f ca="1">INDIRECT("'"&amp;$B24&amp;"'!E25",TRUE)</f>
        <v>0</v>
      </c>
      <c r="Q25" s="160">
        <f ca="1">INDIRECT("'"&amp;$B24&amp;"'!E26",TRUE)</f>
        <v>0</v>
      </c>
      <c r="R25" s="161">
        <f t="shared" ca="1" si="0"/>
        <v>10856623</v>
      </c>
      <c r="S25" s="162">
        <f ca="1">INDIRECT("'"&amp;$B24&amp;"'!E29",TRUE)</f>
        <v>0</v>
      </c>
      <c r="T25" s="163">
        <f t="shared" ca="1" si="1"/>
        <v>10856623</v>
      </c>
      <c r="U25" s="160">
        <f>'Lincoln Taxes'!E232</f>
        <v>1258894</v>
      </c>
      <c r="V25" s="160">
        <f ca="1">INDIRECT("'"&amp;$B24&amp;"'!E225",TRUE)</f>
        <v>0</v>
      </c>
      <c r="W25" s="163">
        <f ca="1">U25+V25</f>
        <v>1258894</v>
      </c>
      <c r="X25" s="160">
        <f ca="1">INDIRECT("'"&amp;$B24&amp;"'!E136",TRUE)</f>
        <v>22617966</v>
      </c>
      <c r="Y25" s="160">
        <f ca="1">INDIRECT("'"&amp;$B24&amp;"'!E137",TRUE)</f>
        <v>208654</v>
      </c>
      <c r="Z25" s="160">
        <f ca="1">INDIRECT("'"&amp;$B24&amp;"'!E138",TRUE)</f>
        <v>75920</v>
      </c>
      <c r="AA25" s="160">
        <f ca="1">INDIRECT("'"&amp;$B24&amp;"'!E139",TRUE)</f>
        <v>0</v>
      </c>
      <c r="AB25" s="160">
        <f ca="1">INDIRECT("'"&amp;$B24&amp;"'!E140",TRUE)</f>
        <v>0</v>
      </c>
      <c r="AC25" s="160">
        <f ca="1">INDIRECT("'"&amp;$B24&amp;"'!E141",TRUE)</f>
        <v>0</v>
      </c>
      <c r="AD25" s="160">
        <f ca="1">INDIRECT("'"&amp;$B24&amp;"'!E142",TRUE)</f>
        <v>417306</v>
      </c>
      <c r="AE25" s="160">
        <f ca="1">INDIRECT("'"&amp;$B24&amp;"'!E143",TRUE)</f>
        <v>0</v>
      </c>
      <c r="AF25" s="164">
        <f ca="1">SUM(X25:AE25)</f>
        <v>23319846</v>
      </c>
      <c r="AG25" s="165">
        <f ca="1">INDIRECT("'"&amp;$B24&amp;"'!E8",TRUE)</f>
        <v>10856624</v>
      </c>
      <c r="AH25" s="163">
        <f ca="1">INDIRECT("'"&amp;$B24&amp;"'!E147",TRUE)</f>
        <v>5428312</v>
      </c>
      <c r="AI25" s="160">
        <f ca="1">INDIRECT("'"&amp;$B24&amp;"'!E151",TRUE)</f>
        <v>0</v>
      </c>
      <c r="AJ25" s="160">
        <f ca="1">INDIRECT("'"&amp;$B24&amp;"'!E152",TRUE)</f>
        <v>0</v>
      </c>
      <c r="AK25" s="160">
        <f ca="1">INDIRECT("'"&amp;$B24&amp;"'!E153",TRUE)</f>
        <v>0</v>
      </c>
      <c r="AL25" s="160">
        <f ca="1">INDIRECT("'"&amp;$B24&amp;"'!E154",TRUE)</f>
        <v>0</v>
      </c>
      <c r="AM25" s="160">
        <f ca="1">INDIRECT("'"&amp;$B24&amp;"'!E155",TRUE)</f>
        <v>0</v>
      </c>
      <c r="AN25" s="160">
        <f ca="1">INDIRECT("'"&amp;$B24&amp;"'!E156",TRUE)</f>
        <v>0</v>
      </c>
      <c r="AO25" s="160">
        <f ca="1">INDIRECT("'"&amp;$B24&amp;"'!E157",TRUE)</f>
        <v>0</v>
      </c>
      <c r="AP25" s="163">
        <f ca="1">SUM(AI25:AO25)</f>
        <v>0</v>
      </c>
      <c r="AQ25" s="163">
        <f ca="1">AF25+AG25+AH25+AP25</f>
        <v>39604782</v>
      </c>
      <c r="AR25" s="163">
        <f>'Lincoln Taxes'!E281</f>
        <v>6603525</v>
      </c>
      <c r="AS25" s="184"/>
      <c r="AT25" s="163">
        <f ca="1">INDIRECT("'"&amp;$B24&amp;"'!C2",TRUE)</f>
        <v>904718671</v>
      </c>
      <c r="AU25" s="163">
        <f>'Lincoln Taxes'!E229</f>
        <v>176575442</v>
      </c>
      <c r="AV25" s="496">
        <f ca="1">T25+W25+AF25+AG25+AH25+AR25+AP25</f>
        <v>58323824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</row>
    <row r="26" spans="2:65">
      <c r="B26" s="504" t="s">
        <v>192</v>
      </c>
      <c r="C26" s="130" t="s">
        <v>81</v>
      </c>
      <c r="D26" s="112">
        <f ca="1">INDIRECT("'"&amp;$B26&amp;"'!D13",TRUE)</f>
        <v>0</v>
      </c>
      <c r="E26" s="112">
        <f ca="1">INDIRECT("'"&amp;$B26&amp;"'!D14",TRUE)</f>
        <v>0</v>
      </c>
      <c r="F26" s="112">
        <f ca="1">INDIRECT("'"&amp;$B26&amp;"'!D15",TRUE)</f>
        <v>0</v>
      </c>
      <c r="G26" s="112">
        <f ca="1">INDIRECT("'"&amp;$B26&amp;"'!D16",TRUE)</f>
        <v>0</v>
      </c>
      <c r="H26" s="112">
        <f ca="1">INDIRECT("'"&amp;$B26&amp;"'!D17",TRUE)</f>
        <v>0</v>
      </c>
      <c r="I26" s="112">
        <f ca="1">INDIRECT("'"&amp;$B26&amp;"'!D18",TRUE)</f>
        <v>0</v>
      </c>
      <c r="J26" s="112">
        <f ca="1">INDIRECT("'"&amp;$B26&amp;"'!D19",TRUE)</f>
        <v>0</v>
      </c>
      <c r="K26" s="112">
        <f ca="1">INDIRECT("'"&amp;$B26&amp;"'!D20",TRUE)</f>
        <v>0</v>
      </c>
      <c r="L26" s="112">
        <f ca="1">INDIRECT("'"&amp;$B26&amp;"'!D21",TRUE)</f>
        <v>0</v>
      </c>
      <c r="M26" s="112">
        <f ca="1">INDIRECT("'"&amp;$B26&amp;"'!D22",TRUE)</f>
        <v>0</v>
      </c>
      <c r="N26" s="112">
        <f ca="1">INDIRECT("'"&amp;$B26&amp;"'!D23",TRUE)</f>
        <v>0</v>
      </c>
      <c r="O26" s="112">
        <f ca="1">INDIRECT("'"&amp;$B26&amp;"'!D24",TRUE)</f>
        <v>0</v>
      </c>
      <c r="P26" s="112">
        <f ca="1">INDIRECT("'"&amp;$B26&amp;"'!D25",TRUE)</f>
        <v>12</v>
      </c>
      <c r="Q26" s="112">
        <f ca="1">INDIRECT("'"&amp;$B26&amp;"'!D26",TRUE)</f>
        <v>0</v>
      </c>
      <c r="R26" s="149">
        <f t="shared" ca="1" si="0"/>
        <v>12</v>
      </c>
      <c r="S26" s="102">
        <f ca="1">INDIRECT("'"&amp;$B26&amp;"'!D29",TRUE)</f>
        <v>0</v>
      </c>
      <c r="T26" s="137">
        <f t="shared" ca="1" si="1"/>
        <v>12</v>
      </c>
      <c r="U26" s="112"/>
      <c r="V26" s="112"/>
      <c r="W26" s="158"/>
      <c r="X26" s="112"/>
      <c r="Y26" s="112"/>
      <c r="Z26" s="112"/>
      <c r="AA26" s="112"/>
      <c r="AB26" s="112"/>
      <c r="AC26" s="112"/>
      <c r="AD26" s="112"/>
      <c r="AE26" s="112"/>
      <c r="AF26" s="146"/>
      <c r="AG26" s="144"/>
      <c r="AH26" s="137"/>
      <c r="AI26" s="112"/>
      <c r="AJ26" s="112"/>
      <c r="AK26" s="112"/>
      <c r="AL26" s="112"/>
      <c r="AM26" s="112"/>
      <c r="AN26" s="112"/>
      <c r="AO26" s="112"/>
      <c r="AP26" s="137"/>
      <c r="AQ26" s="137"/>
      <c r="AR26" s="137"/>
      <c r="AT26" s="137"/>
      <c r="AU26" s="137"/>
      <c r="AV26" s="137"/>
      <c r="AW26" s="179"/>
      <c r="AX26" s="179"/>
      <c r="AY26" s="179"/>
      <c r="AZ26" s="179"/>
      <c r="BA26" s="17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</row>
    <row r="27" spans="2:65" s="179" customFormat="1">
      <c r="B27" s="505"/>
      <c r="C27" s="159" t="s">
        <v>82</v>
      </c>
      <c r="D27" s="160">
        <f ca="1">INDIRECT("'"&amp;$B26&amp;"'!E13",TRUE)</f>
        <v>0</v>
      </c>
      <c r="E27" s="160">
        <f ca="1">INDIRECT("'"&amp;$B26&amp;"'!E14",TRUE)</f>
        <v>0</v>
      </c>
      <c r="F27" s="160">
        <f ca="1">INDIRECT("'"&amp;$B26&amp;"'!E15",TRUE)</f>
        <v>0</v>
      </c>
      <c r="G27" s="160">
        <f ca="1">INDIRECT("'"&amp;$B26&amp;"'!E16",TRUE)</f>
        <v>0</v>
      </c>
      <c r="H27" s="160">
        <f ca="1">INDIRECT("'"&amp;$B26&amp;"'!E17",TRUE)</f>
        <v>0</v>
      </c>
      <c r="I27" s="160">
        <f ca="1">INDIRECT("'"&amp;$B26&amp;"'!E18",TRUE)</f>
        <v>0</v>
      </c>
      <c r="J27" s="160">
        <f ca="1">INDIRECT("'"&amp;$B26&amp;"'!E19",TRUE)</f>
        <v>0</v>
      </c>
      <c r="K27" s="160">
        <f ca="1">INDIRECT("'"&amp;$B26&amp;"'!E20",TRUE)</f>
        <v>0</v>
      </c>
      <c r="L27" s="160">
        <f ca="1">INDIRECT("'"&amp;$B26&amp;"'!e21",TRUE)</f>
        <v>0</v>
      </c>
      <c r="M27" s="160">
        <f ca="1">INDIRECT("'"&amp;$B26&amp;"'!E22",TRUE)</f>
        <v>0</v>
      </c>
      <c r="N27" s="160">
        <f ca="1">INDIRECT("'"&amp;$B26&amp;"'!E23",TRUE)</f>
        <v>0</v>
      </c>
      <c r="O27" s="160">
        <f ca="1">INDIRECT("'"&amp;$B26&amp;"'!E24",TRUE)</f>
        <v>0</v>
      </c>
      <c r="P27" s="160">
        <f ca="1">INDIRECT("'"&amp;$B26&amp;"'!E25",TRUE)</f>
        <v>17091699</v>
      </c>
      <c r="Q27" s="160">
        <f ca="1">INDIRECT("'"&amp;$B26&amp;"'!E26",TRUE)</f>
        <v>0</v>
      </c>
      <c r="R27" s="161">
        <f t="shared" ca="1" si="0"/>
        <v>17091699</v>
      </c>
      <c r="S27" s="162">
        <f ca="1">INDIRECT("'"&amp;$B26&amp;"'!E29",TRUE)</f>
        <v>0</v>
      </c>
      <c r="T27" s="163">
        <f t="shared" ca="1" si="1"/>
        <v>17091699</v>
      </c>
      <c r="U27" s="160">
        <f>'Natrona Taxes'!E232</f>
        <v>5884823</v>
      </c>
      <c r="V27" s="160">
        <f ca="1">INDIRECT("'"&amp;$B26&amp;"'!E225",TRUE)</f>
        <v>0</v>
      </c>
      <c r="W27" s="163">
        <f ca="1">U27+V27</f>
        <v>5884823</v>
      </c>
      <c r="X27" s="160">
        <f ca="1">INDIRECT("'"&amp;$B26&amp;"'!E136",TRUE)</f>
        <v>35607706</v>
      </c>
      <c r="Y27" s="160">
        <f ca="1">INDIRECT("'"&amp;$B26&amp;"'!E137",TRUE)</f>
        <v>712154</v>
      </c>
      <c r="Z27" s="160">
        <f ca="1">INDIRECT("'"&amp;$B26&amp;"'!E138",TRUE)</f>
        <v>0</v>
      </c>
      <c r="AA27" s="160">
        <f ca="1">INDIRECT("'"&amp;$B26&amp;"'!E139",TRUE)</f>
        <v>0</v>
      </c>
      <c r="AB27" s="160">
        <f ca="1">INDIRECT("'"&amp;$B26&amp;"'!E140",TRUE)</f>
        <v>0</v>
      </c>
      <c r="AC27" s="160">
        <f ca="1">INDIRECT("'"&amp;$B26&amp;"'!E141",TRUE)</f>
        <v>0</v>
      </c>
      <c r="AD27" s="160">
        <f ca="1">INDIRECT("'"&amp;$B26&amp;"'!E142",TRUE)</f>
        <v>1424308</v>
      </c>
      <c r="AE27" s="160">
        <f ca="1">INDIRECT("'"&amp;$B26&amp;"'!E143",TRUE)</f>
        <v>0</v>
      </c>
      <c r="AF27" s="164">
        <f ca="1">SUM(X27:AE27)</f>
        <v>37744168</v>
      </c>
      <c r="AG27" s="165">
        <f ca="1">INDIRECT("'"&amp;$B26&amp;"'!E8",TRUE)</f>
        <v>17091699</v>
      </c>
      <c r="AH27" s="163">
        <f ca="1">INDIRECT("'"&amp;$B26&amp;"'!E147",TRUE)</f>
        <v>8545850</v>
      </c>
      <c r="AI27" s="160">
        <f ca="1">INDIRECT("'"&amp;$B26&amp;"'!E151",TRUE)</f>
        <v>5697233</v>
      </c>
      <c r="AJ27" s="160">
        <f ca="1">INDIRECT("'"&amp;$B26&amp;"'!E152",TRUE)</f>
        <v>1424308</v>
      </c>
      <c r="AK27" s="160">
        <f ca="1">INDIRECT("'"&amp;$B26&amp;"'!E153",TRUE)</f>
        <v>0</v>
      </c>
      <c r="AL27" s="160">
        <f ca="1">INDIRECT("'"&amp;$B26&amp;"'!E154",TRUE)</f>
        <v>712154</v>
      </c>
      <c r="AM27" s="160">
        <f ca="1">INDIRECT("'"&amp;$B26&amp;"'!E155",TRUE)</f>
        <v>0</v>
      </c>
      <c r="AN27" s="160">
        <f ca="1">INDIRECT("'"&amp;$B26&amp;"'!E156",TRUE)</f>
        <v>0</v>
      </c>
      <c r="AO27" s="160">
        <f ca="1">INDIRECT("'"&amp;$B26&amp;"'!E157",TRUE)</f>
        <v>1279029</v>
      </c>
      <c r="AP27" s="163">
        <f ca="1">SUM(AI27:AO27)</f>
        <v>9112724</v>
      </c>
      <c r="AQ27" s="163">
        <f ca="1">AF27+AG27+AH27+AP27</f>
        <v>72494441</v>
      </c>
      <c r="AR27" s="163">
        <f>'Natrona Taxes'!E281</f>
        <v>7417632</v>
      </c>
      <c r="AS27" s="184"/>
      <c r="AT27" s="163">
        <f ca="1">INDIRECT("'"&amp;$B26&amp;"'!C2",TRUE)</f>
        <v>1424308252</v>
      </c>
      <c r="AU27" s="163">
        <f>'Natrona Taxes'!E229</f>
        <v>735602978</v>
      </c>
      <c r="AV27" s="496">
        <f ca="1">T27+W27+AF27+AG27+AH27+AR27+AP27</f>
        <v>102888595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</row>
    <row r="28" spans="2:65">
      <c r="B28" s="504" t="s">
        <v>193</v>
      </c>
      <c r="C28" s="130" t="s">
        <v>81</v>
      </c>
      <c r="D28" s="112">
        <f ca="1">INDIRECT("'"&amp;$B28&amp;"'!D13",TRUE)</f>
        <v>0</v>
      </c>
      <c r="E28" s="112">
        <f ca="1">INDIRECT("'"&amp;$B28&amp;"'!D14",TRUE)</f>
        <v>0</v>
      </c>
      <c r="F28" s="112">
        <f ca="1">INDIRECT("'"&amp;$B28&amp;"'!D15",TRUE)</f>
        <v>0</v>
      </c>
      <c r="G28" s="112">
        <f ca="1">INDIRECT("'"&amp;$B28&amp;"'!D16",TRUE)</f>
        <v>0</v>
      </c>
      <c r="H28" s="112">
        <f ca="1">INDIRECT("'"&amp;$B28&amp;"'!D17",TRUE)</f>
        <v>0</v>
      </c>
      <c r="I28" s="112">
        <f ca="1">INDIRECT("'"&amp;$B28&amp;"'!D18",TRUE)</f>
        <v>0</v>
      </c>
      <c r="J28" s="112">
        <f ca="1">INDIRECT("'"&amp;$B28&amp;"'!D19",TRUE)</f>
        <v>0</v>
      </c>
      <c r="K28" s="112">
        <f ca="1">INDIRECT("'"&amp;$B28&amp;"'!D20",TRUE)</f>
        <v>0</v>
      </c>
      <c r="L28" s="112">
        <f ca="1">INDIRECT("'"&amp;$B28&amp;"'!D21",TRUE)</f>
        <v>0</v>
      </c>
      <c r="M28" s="112">
        <f ca="1">INDIRECT("'"&amp;$B28&amp;"'!D22",TRUE)</f>
        <v>0</v>
      </c>
      <c r="N28" s="112">
        <f ca="1">INDIRECT("'"&amp;$B28&amp;"'!D23",TRUE)</f>
        <v>0</v>
      </c>
      <c r="O28" s="112">
        <f ca="1">INDIRECT("'"&amp;$B28&amp;"'!D24",TRUE)</f>
        <v>0</v>
      </c>
      <c r="P28" s="112">
        <f ca="1">INDIRECT("'"&amp;$B28&amp;"'!D25",TRUE)</f>
        <v>12</v>
      </c>
      <c r="Q28" s="112">
        <f ca="1">INDIRECT("'"&amp;$B28&amp;"'!D26",TRUE)</f>
        <v>0</v>
      </c>
      <c r="R28" s="149">
        <f t="shared" ca="1" si="0"/>
        <v>12</v>
      </c>
      <c r="S28" s="102">
        <f ca="1">INDIRECT("'"&amp;$B28&amp;"'!D29",TRUE)</f>
        <v>0</v>
      </c>
      <c r="T28" s="137">
        <f t="shared" ca="1" si="1"/>
        <v>12</v>
      </c>
      <c r="U28" s="112"/>
      <c r="V28" s="112"/>
      <c r="W28" s="158"/>
      <c r="X28" s="112"/>
      <c r="Y28" s="112"/>
      <c r="Z28" s="112"/>
      <c r="AA28" s="112"/>
      <c r="AB28" s="112"/>
      <c r="AC28" s="112"/>
      <c r="AD28" s="112"/>
      <c r="AE28" s="112"/>
      <c r="AF28" s="146"/>
      <c r="AG28" s="144"/>
      <c r="AH28" s="137"/>
      <c r="AI28" s="112"/>
      <c r="AJ28" s="112"/>
      <c r="AK28" s="112"/>
      <c r="AL28" s="112"/>
      <c r="AM28" s="112"/>
      <c r="AN28" s="112"/>
      <c r="AO28" s="112"/>
      <c r="AP28" s="137"/>
      <c r="AQ28" s="137"/>
      <c r="AR28" s="137"/>
      <c r="AT28" s="137"/>
      <c r="AU28" s="137"/>
      <c r="AV28" s="137"/>
      <c r="AW28" s="179"/>
      <c r="AX28" s="179"/>
      <c r="AY28" s="179"/>
      <c r="AZ28" s="179"/>
      <c r="BA28" s="179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</row>
    <row r="29" spans="2:65" s="179" customFormat="1">
      <c r="B29" s="505"/>
      <c r="C29" s="159" t="s">
        <v>82</v>
      </c>
      <c r="D29" s="160">
        <f ca="1">INDIRECT("'"&amp;$B28&amp;"'!E13",TRUE)</f>
        <v>0</v>
      </c>
      <c r="E29" s="160">
        <f ca="1">INDIRECT("'"&amp;$B28&amp;"'!E14",TRUE)</f>
        <v>0</v>
      </c>
      <c r="F29" s="160">
        <f ca="1">INDIRECT("'"&amp;$B28&amp;"'!E15",TRUE)</f>
        <v>0</v>
      </c>
      <c r="G29" s="160">
        <f ca="1">INDIRECT("'"&amp;$B28&amp;"'!E16",TRUE)</f>
        <v>0</v>
      </c>
      <c r="H29" s="160">
        <f ca="1">INDIRECT("'"&amp;$B28&amp;"'!E17",TRUE)</f>
        <v>0</v>
      </c>
      <c r="I29" s="160">
        <f ca="1">INDIRECT("'"&amp;$B28&amp;"'!E18",TRUE)</f>
        <v>0</v>
      </c>
      <c r="J29" s="160">
        <f ca="1">INDIRECT("'"&amp;$B28&amp;"'!E19",TRUE)</f>
        <v>0</v>
      </c>
      <c r="K29" s="160">
        <f ca="1">INDIRECT("'"&amp;$B28&amp;"'!E20",TRUE)</f>
        <v>0</v>
      </c>
      <c r="L29" s="160">
        <f ca="1">INDIRECT("'"&amp;$B28&amp;"'!e21",TRUE)</f>
        <v>0</v>
      </c>
      <c r="M29" s="160">
        <f ca="1">INDIRECT("'"&amp;$B28&amp;"'!E22",TRUE)</f>
        <v>0</v>
      </c>
      <c r="N29" s="160">
        <f ca="1">INDIRECT("'"&amp;$B28&amp;"'!E23",TRUE)</f>
        <v>0</v>
      </c>
      <c r="O29" s="160">
        <f ca="1">INDIRECT("'"&amp;$B28&amp;"'!E24",TRUE)</f>
        <v>0</v>
      </c>
      <c r="P29" s="160">
        <f ca="1">INDIRECT("'"&amp;$B28&amp;"'!E25",TRUE)</f>
        <v>2503379</v>
      </c>
      <c r="Q29" s="160">
        <f ca="1">INDIRECT("'"&amp;$B28&amp;"'!E26",TRUE)</f>
        <v>0</v>
      </c>
      <c r="R29" s="161">
        <f t="shared" ca="1" si="0"/>
        <v>2503379</v>
      </c>
      <c r="S29" s="162">
        <f ca="1">INDIRECT("'"&amp;$B28&amp;"'!E29",TRUE)</f>
        <v>0</v>
      </c>
      <c r="T29" s="163">
        <f t="shared" ca="1" si="1"/>
        <v>2503379</v>
      </c>
      <c r="U29" s="160">
        <f>'STATE TAX DETAIL (TRANSPOSED)'!AD27</f>
        <v>90409</v>
      </c>
      <c r="V29" s="160">
        <f ca="1">INDIRECT("'"&amp;$B28&amp;"'!E225",TRUE)</f>
        <v>0</v>
      </c>
      <c r="W29" s="163">
        <f ca="1">U29+V29</f>
        <v>90409</v>
      </c>
      <c r="X29" s="160">
        <f ca="1">INDIRECT("'"&amp;$B28&amp;"'!E136",TRUE)</f>
        <v>5215373</v>
      </c>
      <c r="Y29" s="160">
        <f ca="1">INDIRECT("'"&amp;$B28&amp;"'!E137",TRUE)</f>
        <v>0</v>
      </c>
      <c r="Z29" s="160">
        <f ca="1">INDIRECT("'"&amp;$B28&amp;"'!E138",TRUE)</f>
        <v>0</v>
      </c>
      <c r="AA29" s="160">
        <f ca="1">INDIRECT("'"&amp;$B28&amp;"'!E139",TRUE)</f>
        <v>0</v>
      </c>
      <c r="AB29" s="160">
        <f ca="1">INDIRECT("'"&amp;$B28&amp;"'!E140",TRUE)</f>
        <v>0</v>
      </c>
      <c r="AC29" s="160">
        <f ca="1">INDIRECT("'"&amp;$B28&amp;"'!E141",TRUE)</f>
        <v>0</v>
      </c>
      <c r="AD29" s="160">
        <f ca="1">INDIRECT("'"&amp;$B28&amp;"'!E142",TRUE)</f>
        <v>208615</v>
      </c>
      <c r="AE29" s="160">
        <f ca="1">INDIRECT("'"&amp;$B28&amp;"'!E143",TRUE)</f>
        <v>0</v>
      </c>
      <c r="AF29" s="164">
        <f ca="1">SUM(X29:AE29)</f>
        <v>5423988</v>
      </c>
      <c r="AG29" s="165">
        <f ca="1">INDIRECT("'"&amp;$B28&amp;"'!E8",TRUE)</f>
        <v>2503379</v>
      </c>
      <c r="AH29" s="163">
        <f ca="1">INDIRECT("'"&amp;$B28&amp;"'!E147",TRUE)</f>
        <v>1251689</v>
      </c>
      <c r="AI29" s="160">
        <f ca="1">INDIRECT("'"&amp;$B28&amp;"'!E151",TRUE)</f>
        <v>0</v>
      </c>
      <c r="AJ29" s="160">
        <f ca="1">INDIRECT("'"&amp;$B28&amp;"'!E152",TRUE)</f>
        <v>0</v>
      </c>
      <c r="AK29" s="160">
        <f ca="1">INDIRECT("'"&amp;$B28&amp;"'!E153",TRUE)</f>
        <v>0</v>
      </c>
      <c r="AL29" s="160">
        <f ca="1">INDIRECT("'"&amp;$B28&amp;"'!E154",TRUE)</f>
        <v>0</v>
      </c>
      <c r="AM29" s="160">
        <f ca="1">INDIRECT("'"&amp;$B28&amp;"'!E155",TRUE)</f>
        <v>0</v>
      </c>
      <c r="AN29" s="160">
        <f ca="1">INDIRECT("'"&amp;$B28&amp;"'!E156",TRUE)</f>
        <v>0</v>
      </c>
      <c r="AO29" s="160">
        <f ca="1">INDIRECT("'"&amp;$B28&amp;"'!E157",TRUE)</f>
        <v>0</v>
      </c>
      <c r="AP29" s="163">
        <f ca="1">SUM(AI29:AO29)</f>
        <v>0</v>
      </c>
      <c r="AQ29" s="163">
        <f ca="1">AF29+AG29+AH29+AP29</f>
        <v>9179056</v>
      </c>
      <c r="AR29" s="163">
        <f>'STATE TAX DETAIL (TRANSPOSED)'!AD61</f>
        <v>2678090</v>
      </c>
      <c r="AS29" s="184"/>
      <c r="AT29" s="163">
        <f ca="1">INDIRECT("'"&amp;$B28&amp;"'!C2",TRUE)</f>
        <v>208614908</v>
      </c>
      <c r="AU29" s="163">
        <f>'Niobrara Taxes'!E229</f>
        <v>11425337</v>
      </c>
      <c r="AV29" s="496">
        <f ca="1">T29+W29+AF29+AG29+AH29+AR29+AP29</f>
        <v>14450934</v>
      </c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</row>
    <row r="30" spans="2:65">
      <c r="B30" s="504" t="s">
        <v>194</v>
      </c>
      <c r="C30" s="130" t="s">
        <v>81</v>
      </c>
      <c r="D30" s="112">
        <f ca="1">INDIRECT("'"&amp;$B30&amp;"'!D13",TRUE)</f>
        <v>0</v>
      </c>
      <c r="E30" s="112">
        <f ca="1">INDIRECT("'"&amp;$B30&amp;"'!D14",TRUE)</f>
        <v>0</v>
      </c>
      <c r="F30" s="112">
        <f ca="1">INDIRECT("'"&amp;$B30&amp;"'!D15",TRUE)</f>
        <v>0</v>
      </c>
      <c r="G30" s="112">
        <f ca="1">INDIRECT("'"&amp;$B30&amp;"'!D16",TRUE)</f>
        <v>0</v>
      </c>
      <c r="H30" s="112">
        <f ca="1">INDIRECT("'"&amp;$B30&amp;"'!D17",TRUE)</f>
        <v>0</v>
      </c>
      <c r="I30" s="112">
        <f ca="1">INDIRECT("'"&amp;$B30&amp;"'!D18",TRUE)</f>
        <v>0</v>
      </c>
      <c r="J30" s="112">
        <f ca="1">INDIRECT("'"&amp;$B30&amp;"'!D19",TRUE)</f>
        <v>0</v>
      </c>
      <c r="K30" s="112">
        <f ca="1">INDIRECT("'"&amp;$B30&amp;"'!D20",TRUE)</f>
        <v>0</v>
      </c>
      <c r="L30" s="112">
        <f ca="1">INDIRECT("'"&amp;$B30&amp;"'!D21",TRUE)</f>
        <v>0</v>
      </c>
      <c r="M30" s="112">
        <f ca="1">INDIRECT("'"&amp;$B30&amp;"'!D22",TRUE)</f>
        <v>0</v>
      </c>
      <c r="N30" s="112">
        <f ca="1">INDIRECT("'"&amp;$B30&amp;"'!D23",TRUE)</f>
        <v>0</v>
      </c>
      <c r="O30" s="112">
        <f ca="1">INDIRECT("'"&amp;$B30&amp;"'!D24",TRUE)</f>
        <v>0</v>
      </c>
      <c r="P30" s="112">
        <f ca="1">INDIRECT("'"&amp;$B30&amp;"'!D25",TRUE)</f>
        <v>12</v>
      </c>
      <c r="Q30" s="112">
        <f ca="1">INDIRECT("'"&amp;$B30&amp;"'!D26",TRUE)</f>
        <v>0</v>
      </c>
      <c r="R30" s="149">
        <f t="shared" ca="1" si="0"/>
        <v>12</v>
      </c>
      <c r="S30" s="102">
        <f ca="1">INDIRECT("'"&amp;$B30&amp;"'!D29",TRUE)</f>
        <v>0</v>
      </c>
      <c r="T30" s="137">
        <f t="shared" ca="1" si="1"/>
        <v>12</v>
      </c>
      <c r="U30" s="112"/>
      <c r="V30" s="112"/>
      <c r="W30" s="158"/>
      <c r="X30" s="112"/>
      <c r="Y30" s="112"/>
      <c r="Z30" s="112"/>
      <c r="AA30" s="112"/>
      <c r="AB30" s="112"/>
      <c r="AC30" s="112"/>
      <c r="AD30" s="112"/>
      <c r="AE30" s="112"/>
      <c r="AF30" s="146"/>
      <c r="AG30" s="144"/>
      <c r="AH30" s="137"/>
      <c r="AI30" s="112"/>
      <c r="AJ30" s="112"/>
      <c r="AK30" s="112"/>
      <c r="AL30" s="112"/>
      <c r="AM30" s="112"/>
      <c r="AN30" s="112"/>
      <c r="AO30" s="112"/>
      <c r="AP30" s="137"/>
      <c r="AQ30" s="137"/>
      <c r="AR30" s="137"/>
      <c r="AT30" s="137"/>
      <c r="AU30" s="137"/>
      <c r="AV30" s="137"/>
      <c r="AW30" s="179"/>
      <c r="AX30" s="179"/>
      <c r="AY30" s="179"/>
      <c r="AZ30" s="179"/>
      <c r="BA30" s="179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</row>
    <row r="31" spans="2:65" s="179" customFormat="1">
      <c r="B31" s="505"/>
      <c r="C31" s="159" t="s">
        <v>82</v>
      </c>
      <c r="D31" s="160">
        <f ca="1">INDIRECT("'"&amp;$B30&amp;"'!E13",TRUE)</f>
        <v>0</v>
      </c>
      <c r="E31" s="160">
        <f ca="1">INDIRECT("'"&amp;$B30&amp;"'!E14",TRUE)</f>
        <v>0</v>
      </c>
      <c r="F31" s="160">
        <f ca="1">INDIRECT("'"&amp;$B30&amp;"'!E15",TRUE)</f>
        <v>0</v>
      </c>
      <c r="G31" s="160">
        <f ca="1">INDIRECT("'"&amp;$B30&amp;"'!E16",TRUE)</f>
        <v>0</v>
      </c>
      <c r="H31" s="160">
        <f ca="1">INDIRECT("'"&amp;$B30&amp;"'!E17",TRUE)</f>
        <v>0</v>
      </c>
      <c r="I31" s="160">
        <f ca="1">INDIRECT("'"&amp;$B30&amp;"'!E18",TRUE)</f>
        <v>0</v>
      </c>
      <c r="J31" s="160">
        <f ca="1">INDIRECT("'"&amp;$B30&amp;"'!E19",TRUE)</f>
        <v>0</v>
      </c>
      <c r="K31" s="160">
        <f ca="1">INDIRECT("'"&amp;$B30&amp;"'!E20",TRUE)</f>
        <v>0</v>
      </c>
      <c r="L31" s="160">
        <f ca="1">INDIRECT("'"&amp;$B30&amp;"'!e21",TRUE)</f>
        <v>0</v>
      </c>
      <c r="M31" s="160">
        <f ca="1">INDIRECT("'"&amp;$B30&amp;"'!E22",TRUE)</f>
        <v>0</v>
      </c>
      <c r="N31" s="160">
        <f ca="1">INDIRECT("'"&amp;$B30&amp;"'!E23",TRUE)</f>
        <v>0</v>
      </c>
      <c r="O31" s="160">
        <f ca="1">INDIRECT("'"&amp;$B30&amp;"'!E24",TRUE)</f>
        <v>0</v>
      </c>
      <c r="P31" s="160">
        <f ca="1">INDIRECT("'"&amp;$B30&amp;"'!E25",TRUE)</f>
        <v>10219222</v>
      </c>
      <c r="Q31" s="160">
        <f ca="1">INDIRECT("'"&amp;$B30&amp;"'!E26",TRUE)</f>
        <v>0</v>
      </c>
      <c r="R31" s="161">
        <f t="shared" ca="1" si="0"/>
        <v>10219222</v>
      </c>
      <c r="S31" s="162">
        <f ca="1">INDIRECT("'"&amp;$B30&amp;"'!E29",TRUE)</f>
        <v>0</v>
      </c>
      <c r="T31" s="163">
        <f t="shared" ca="1" si="1"/>
        <v>10219222</v>
      </c>
      <c r="U31" s="160">
        <f>'Park Taxes'!E232</f>
        <v>1225978</v>
      </c>
      <c r="V31" s="160">
        <f ca="1">INDIRECT("'"&amp;$B30&amp;"'!E225",TRUE)</f>
        <v>0</v>
      </c>
      <c r="W31" s="163">
        <f ca="1">U31+V31</f>
        <v>1225978</v>
      </c>
      <c r="X31" s="160">
        <f ca="1">INDIRECT("'"&amp;$B30&amp;"'!E136",TRUE)</f>
        <v>21290046</v>
      </c>
      <c r="Y31" s="160">
        <f ca="1">INDIRECT("'"&amp;$B30&amp;"'!E137",TRUE)</f>
        <v>134925</v>
      </c>
      <c r="Z31" s="160">
        <f ca="1">INDIRECT("'"&amp;$B30&amp;"'!E138",TRUE)</f>
        <v>59765</v>
      </c>
      <c r="AA31" s="160">
        <f ca="1">INDIRECT("'"&amp;$B30&amp;"'!E139",TRUE)</f>
        <v>0</v>
      </c>
      <c r="AB31" s="160">
        <f ca="1">INDIRECT("'"&amp;$B30&amp;"'!E140",TRUE)</f>
        <v>0</v>
      </c>
      <c r="AC31" s="160">
        <f ca="1">INDIRECT("'"&amp;$B30&amp;"'!E141",TRUE)</f>
        <v>0</v>
      </c>
      <c r="AD31" s="160">
        <f ca="1">INDIRECT("'"&amp;$B30&amp;"'!E142",TRUE)</f>
        <v>851602</v>
      </c>
      <c r="AE31" s="160">
        <f ca="1">INDIRECT("'"&amp;$B30&amp;"'!E143",TRUE)</f>
        <v>0</v>
      </c>
      <c r="AF31" s="164">
        <f ca="1">SUM(X31:AE31)</f>
        <v>22336338</v>
      </c>
      <c r="AG31" s="165">
        <f ca="1">INDIRECT("'"&amp;$B30&amp;"'!E8",TRUE)</f>
        <v>10219222</v>
      </c>
      <c r="AH31" s="163">
        <f ca="1">INDIRECT("'"&amp;$B30&amp;"'!E147",TRUE)</f>
        <v>5109611</v>
      </c>
      <c r="AI31" s="160">
        <f ca="1">INDIRECT("'"&amp;$B30&amp;"'!E151",TRUE)</f>
        <v>3406407</v>
      </c>
      <c r="AJ31" s="160">
        <f ca="1">INDIRECT("'"&amp;$B30&amp;"'!E152",TRUE)</f>
        <v>851602</v>
      </c>
      <c r="AK31" s="160">
        <f ca="1">INDIRECT("'"&amp;$B30&amp;"'!E153",TRUE)</f>
        <v>0</v>
      </c>
      <c r="AL31" s="160">
        <f ca="1">INDIRECT("'"&amp;$B30&amp;"'!E154",TRUE)</f>
        <v>0</v>
      </c>
      <c r="AM31" s="160">
        <f ca="1">INDIRECT("'"&amp;$B30&amp;"'!E155",TRUE)</f>
        <v>0</v>
      </c>
      <c r="AN31" s="160">
        <f ca="1">INDIRECT("'"&amp;$B30&amp;"'!E156",TRUE)</f>
        <v>0</v>
      </c>
      <c r="AO31" s="160">
        <f ca="1">INDIRECT("'"&amp;$B30&amp;"'!E157",TRUE)</f>
        <v>0</v>
      </c>
      <c r="AP31" s="163">
        <f ca="1">SUM(AI31:AO31)</f>
        <v>4258009</v>
      </c>
      <c r="AQ31" s="163">
        <f ca="1">AF31+AG31+AH31+AP31</f>
        <v>41923180</v>
      </c>
      <c r="AR31" s="163">
        <f>'Park Taxes'!E281</f>
        <v>7681033</v>
      </c>
      <c r="AS31" s="184"/>
      <c r="AT31" s="163">
        <f ca="1">INDIRECT("'"&amp;$B30&amp;"'!C2",TRUE)</f>
        <v>851601842</v>
      </c>
      <c r="AU31" s="163">
        <f>'Park Taxes'!E229</f>
        <v>245112555</v>
      </c>
      <c r="AV31" s="496">
        <f ca="1">T31+W31+AF31+AG31+AH31+AR31+AP31</f>
        <v>61049413</v>
      </c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</row>
    <row r="32" spans="2:65">
      <c r="B32" s="504" t="s">
        <v>195</v>
      </c>
      <c r="C32" s="130" t="s">
        <v>81</v>
      </c>
      <c r="D32" s="112">
        <f ca="1">INDIRECT("'"&amp;$B32&amp;"'!D13",TRUE)</f>
        <v>0</v>
      </c>
      <c r="E32" s="112">
        <f ca="1">INDIRECT("'"&amp;$B32&amp;"'!D14",TRUE)</f>
        <v>1.59</v>
      </c>
      <c r="F32" s="112">
        <f ca="1">INDIRECT("'"&amp;$B32&amp;"'!D15",TRUE)</f>
        <v>0</v>
      </c>
      <c r="G32" s="112">
        <f ca="1">INDIRECT("'"&amp;$B32&amp;"'!D16",TRUE)</f>
        <v>0</v>
      </c>
      <c r="H32" s="112">
        <f ca="1">INDIRECT("'"&amp;$B32&amp;"'!D17",TRUE)</f>
        <v>0</v>
      </c>
      <c r="I32" s="112">
        <f ca="1">INDIRECT("'"&amp;$B32&amp;"'!D18",TRUE)</f>
        <v>0</v>
      </c>
      <c r="J32" s="112">
        <f ca="1">INDIRECT("'"&amp;$B32&amp;"'!D19",TRUE)</f>
        <v>0</v>
      </c>
      <c r="K32" s="112">
        <f ca="1">INDIRECT("'"&amp;$B32&amp;"'!D20",TRUE)</f>
        <v>0</v>
      </c>
      <c r="L32" s="112">
        <f ca="1">INDIRECT("'"&amp;$B32&amp;"'!D21",TRUE)</f>
        <v>0</v>
      </c>
      <c r="M32" s="112">
        <f ca="1">INDIRECT("'"&amp;$B32&amp;"'!D22",TRUE)</f>
        <v>0</v>
      </c>
      <c r="N32" s="112">
        <f ca="1">INDIRECT("'"&amp;$B32&amp;"'!D23",TRUE)</f>
        <v>0</v>
      </c>
      <c r="O32" s="112">
        <f ca="1">INDIRECT("'"&amp;$B32&amp;"'!D24",TRUE)</f>
        <v>0</v>
      </c>
      <c r="P32" s="112">
        <f ca="1">INDIRECT("'"&amp;$B32&amp;"'!D25",TRUE)</f>
        <v>10.41</v>
      </c>
      <c r="Q32" s="112">
        <f ca="1">INDIRECT("'"&amp;$B32&amp;"'!D26",TRUE)</f>
        <v>0</v>
      </c>
      <c r="R32" s="149">
        <f t="shared" ca="1" si="0"/>
        <v>12</v>
      </c>
      <c r="S32" s="102">
        <f ca="1">INDIRECT("'"&amp;$B32&amp;"'!D29",TRUE)</f>
        <v>0</v>
      </c>
      <c r="T32" s="137">
        <f t="shared" ca="1" si="1"/>
        <v>12</v>
      </c>
      <c r="U32" s="112"/>
      <c r="V32" s="112"/>
      <c r="W32" s="158"/>
      <c r="X32" s="112"/>
      <c r="Y32" s="112"/>
      <c r="Z32" s="112"/>
      <c r="AA32" s="112"/>
      <c r="AB32" s="112"/>
      <c r="AC32" s="112"/>
      <c r="AD32" s="112"/>
      <c r="AE32" s="112"/>
      <c r="AF32" s="146"/>
      <c r="AG32" s="144"/>
      <c r="AH32" s="137"/>
      <c r="AI32" s="112"/>
      <c r="AJ32" s="112"/>
      <c r="AK32" s="112"/>
      <c r="AL32" s="112"/>
      <c r="AM32" s="112"/>
      <c r="AN32" s="112"/>
      <c r="AO32" s="112"/>
      <c r="AP32" s="137"/>
      <c r="AQ32" s="137"/>
      <c r="AR32" s="137"/>
      <c r="AT32" s="137"/>
      <c r="AU32" s="137"/>
      <c r="AV32" s="137"/>
      <c r="AW32" s="179"/>
      <c r="AX32" s="179"/>
      <c r="AY32" s="179"/>
      <c r="AZ32" s="179"/>
      <c r="BA32" s="179"/>
      <c r="BB32" s="179"/>
      <c r="BC32" s="179"/>
      <c r="BD32" s="179"/>
      <c r="BE32" s="179"/>
      <c r="BF32" s="179"/>
      <c r="BG32" s="179"/>
      <c r="BH32" s="179"/>
      <c r="BI32" s="179"/>
      <c r="BJ32" s="179"/>
      <c r="BK32" s="179"/>
      <c r="BL32" s="179"/>
      <c r="BM32" s="179"/>
    </row>
    <row r="33" spans="2:65" s="179" customFormat="1">
      <c r="B33" s="505"/>
      <c r="C33" s="159" t="s">
        <v>82</v>
      </c>
      <c r="D33" s="160">
        <f ca="1">INDIRECT("'"&amp;$B32&amp;"'!E13",TRUE)</f>
        <v>0</v>
      </c>
      <c r="E33" s="160">
        <f ca="1">INDIRECT("'"&amp;$B32&amp;"'!E14",TRUE)</f>
        <v>354264</v>
      </c>
      <c r="F33" s="160">
        <f ca="1">INDIRECT("'"&amp;$B32&amp;"'!E15",TRUE)</f>
        <v>0</v>
      </c>
      <c r="G33" s="160">
        <f ca="1">INDIRECT("'"&amp;$B32&amp;"'!E16",TRUE)</f>
        <v>0</v>
      </c>
      <c r="H33" s="160">
        <f ca="1">INDIRECT("'"&amp;$B32&amp;"'!E17",TRUE)</f>
        <v>0</v>
      </c>
      <c r="I33" s="160">
        <f ca="1">INDIRECT("'"&amp;$B32&amp;"'!E18",TRUE)</f>
        <v>0</v>
      </c>
      <c r="J33" s="160">
        <f ca="1">INDIRECT("'"&amp;$B32&amp;"'!E19",TRUE)</f>
        <v>0</v>
      </c>
      <c r="K33" s="160">
        <f ca="1">INDIRECT("'"&amp;$B32&amp;"'!E20",TRUE)</f>
        <v>0</v>
      </c>
      <c r="L33" s="160">
        <f ca="1">INDIRECT("'"&amp;$B32&amp;"'!e21",TRUE)</f>
        <v>0</v>
      </c>
      <c r="M33" s="160">
        <f ca="1">INDIRECT("'"&amp;$B32&amp;"'!E22",TRUE)</f>
        <v>0</v>
      </c>
      <c r="N33" s="160">
        <f ca="1">INDIRECT("'"&amp;$B32&amp;"'!E23",TRUE)</f>
        <v>0</v>
      </c>
      <c r="O33" s="160">
        <f ca="1">INDIRECT("'"&amp;$B32&amp;"'!E24",TRUE)</f>
        <v>0</v>
      </c>
      <c r="P33" s="160">
        <f ca="1">INDIRECT("'"&amp;$B32&amp;"'!E25",TRUE)</f>
        <v>2319426</v>
      </c>
      <c r="Q33" s="160">
        <f ca="1">INDIRECT("'"&amp;$B32&amp;"'!E26",TRUE)</f>
        <v>0</v>
      </c>
      <c r="R33" s="161">
        <f t="shared" ca="1" si="0"/>
        <v>2673690</v>
      </c>
      <c r="S33" s="162">
        <f ca="1">INDIRECT("'"&amp;$B32&amp;"'!E29",TRUE)</f>
        <v>0</v>
      </c>
      <c r="T33" s="163">
        <f t="shared" ca="1" si="1"/>
        <v>2673690</v>
      </c>
      <c r="U33" s="160">
        <f>'Platte Taxes'!E232</f>
        <v>381227</v>
      </c>
      <c r="V33" s="160">
        <f ca="1">INDIRECT("'"&amp;$B32&amp;"'!E225",TRUE)</f>
        <v>0</v>
      </c>
      <c r="W33" s="163">
        <f ca="1">U33+V33</f>
        <v>381227</v>
      </c>
      <c r="X33" s="160">
        <f ca="1">INDIRECT("'"&amp;$B32&amp;"'!E136",TRUE)</f>
        <v>5570188</v>
      </c>
      <c r="Y33" s="160">
        <f ca="1">INDIRECT("'"&amp;$B32&amp;"'!E137",TRUE)</f>
        <v>111404</v>
      </c>
      <c r="Z33" s="160">
        <f ca="1">INDIRECT("'"&amp;$B32&amp;"'!E138",TRUE)</f>
        <v>85864</v>
      </c>
      <c r="AA33" s="160">
        <f ca="1">INDIRECT("'"&amp;$B32&amp;"'!E139",TRUE)</f>
        <v>0</v>
      </c>
      <c r="AB33" s="160">
        <f ca="1">INDIRECT("'"&amp;$B32&amp;"'!E140",TRUE)</f>
        <v>0</v>
      </c>
      <c r="AC33" s="160">
        <f ca="1">INDIRECT("'"&amp;$B32&amp;"'!E141",TRUE)</f>
        <v>0</v>
      </c>
      <c r="AD33" s="160">
        <f ca="1">INDIRECT("'"&amp;$B32&amp;"'!E142",TRUE)</f>
        <v>222807</v>
      </c>
      <c r="AE33" s="160">
        <f ca="1">INDIRECT("'"&amp;$B32&amp;"'!E143",TRUE)</f>
        <v>0</v>
      </c>
      <c r="AF33" s="164">
        <f ca="1">SUM(X33:AE33)</f>
        <v>5990263</v>
      </c>
      <c r="AG33" s="165">
        <f ca="1">INDIRECT("'"&amp;$B32&amp;"'!E8",TRUE)</f>
        <v>2673690</v>
      </c>
      <c r="AH33" s="163">
        <f ca="1">INDIRECT("'"&amp;$B32&amp;"'!E147",TRUE)</f>
        <v>1336845</v>
      </c>
      <c r="AI33" s="160">
        <f ca="1">INDIRECT("'"&amp;$B32&amp;"'!E151",TRUE)</f>
        <v>0</v>
      </c>
      <c r="AJ33" s="160">
        <f ca="1">INDIRECT("'"&amp;$B32&amp;"'!E152",TRUE)</f>
        <v>0</v>
      </c>
      <c r="AK33" s="160">
        <f ca="1">INDIRECT("'"&amp;$B32&amp;"'!E153",TRUE)</f>
        <v>0</v>
      </c>
      <c r="AL33" s="160">
        <f ca="1">INDIRECT("'"&amp;$B32&amp;"'!E154",TRUE)</f>
        <v>0</v>
      </c>
      <c r="AM33" s="160">
        <f ca="1">INDIRECT("'"&amp;$B32&amp;"'!E155",TRUE)</f>
        <v>0</v>
      </c>
      <c r="AN33" s="160">
        <f ca="1">INDIRECT("'"&amp;$B32&amp;"'!E156",TRUE)</f>
        <v>0</v>
      </c>
      <c r="AO33" s="160">
        <f ca="1">INDIRECT("'"&amp;$B32&amp;"'!E157",TRUE)</f>
        <v>0</v>
      </c>
      <c r="AP33" s="163">
        <f ca="1">SUM(AI33:AO33)</f>
        <v>0</v>
      </c>
      <c r="AQ33" s="163">
        <f ca="1">AF33+AG33+AH33+AP33</f>
        <v>10000798</v>
      </c>
      <c r="AR33" s="163">
        <f>'Platte Taxes'!E270</f>
        <v>2300163</v>
      </c>
      <c r="AS33" s="184"/>
      <c r="AT33" s="163">
        <f ca="1">INDIRECT("'"&amp;$B32&amp;"'!C2",TRUE)</f>
        <v>222807514</v>
      </c>
      <c r="AU33" s="163">
        <f>'Platte Taxes'!E229</f>
        <v>48348888</v>
      </c>
      <c r="AV33" s="496">
        <f ca="1">T33+W33+AF33+AG33+AH33+AR33+AP33</f>
        <v>15355878</v>
      </c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</row>
    <row r="34" spans="2:65">
      <c r="B34" s="504" t="s">
        <v>196</v>
      </c>
      <c r="C34" s="130" t="s">
        <v>81</v>
      </c>
      <c r="D34" s="112">
        <f ca="1">INDIRECT("'"&amp;$B34&amp;"'!D13",TRUE)</f>
        <v>0</v>
      </c>
      <c r="E34" s="112">
        <f ca="1">INDIRECT("'"&amp;$B34&amp;"'!D14",TRUE)</f>
        <v>0</v>
      </c>
      <c r="F34" s="112">
        <f ca="1">INDIRECT("'"&amp;$B34&amp;"'!D15",TRUE)</f>
        <v>0</v>
      </c>
      <c r="G34" s="112">
        <f ca="1">INDIRECT("'"&amp;$B34&amp;"'!D16",TRUE)</f>
        <v>0</v>
      </c>
      <c r="H34" s="112">
        <f ca="1">INDIRECT("'"&amp;$B34&amp;"'!D17",TRUE)</f>
        <v>0</v>
      </c>
      <c r="I34" s="112">
        <f ca="1">INDIRECT("'"&amp;$B34&amp;"'!D18",TRUE)</f>
        <v>0</v>
      </c>
      <c r="J34" s="112">
        <f ca="1">INDIRECT("'"&amp;$B34&amp;"'!D19",TRUE)</f>
        <v>0</v>
      </c>
      <c r="K34" s="112">
        <f ca="1">INDIRECT("'"&amp;$B34&amp;"'!D20",TRUE)</f>
        <v>0</v>
      </c>
      <c r="L34" s="112">
        <f ca="1">INDIRECT("'"&amp;$B34&amp;"'!D21",TRUE)</f>
        <v>0</v>
      </c>
      <c r="M34" s="112">
        <f ca="1">INDIRECT("'"&amp;$B34&amp;"'!D22",TRUE)</f>
        <v>0</v>
      </c>
      <c r="N34" s="112">
        <f ca="1">INDIRECT("'"&amp;$B34&amp;"'!D23",TRUE)</f>
        <v>0</v>
      </c>
      <c r="O34" s="112">
        <f ca="1">INDIRECT("'"&amp;$B34&amp;"'!D24",TRUE)</f>
        <v>0</v>
      </c>
      <c r="P34" s="112">
        <f ca="1">INDIRECT("'"&amp;$B34&amp;"'!D25",TRUE)</f>
        <v>12</v>
      </c>
      <c r="Q34" s="112">
        <f ca="1">INDIRECT("'"&amp;$B34&amp;"'!D26",TRUE)</f>
        <v>0</v>
      </c>
      <c r="R34" s="149">
        <f t="shared" ca="1" si="0"/>
        <v>12</v>
      </c>
      <c r="S34" s="102">
        <f ca="1">INDIRECT("'"&amp;$B34&amp;"'!D29",TRUE)</f>
        <v>0</v>
      </c>
      <c r="T34" s="137">
        <f t="shared" ca="1" si="1"/>
        <v>12</v>
      </c>
      <c r="U34" s="112"/>
      <c r="V34" s="112"/>
      <c r="W34" s="158"/>
      <c r="X34" s="112"/>
      <c r="Y34" s="112"/>
      <c r="Z34" s="112"/>
      <c r="AA34" s="112"/>
      <c r="AB34" s="112"/>
      <c r="AC34" s="112"/>
      <c r="AD34" s="112"/>
      <c r="AE34" s="112"/>
      <c r="AF34" s="146"/>
      <c r="AG34" s="144"/>
      <c r="AH34" s="137"/>
      <c r="AI34" s="112"/>
      <c r="AJ34" s="112"/>
      <c r="AK34" s="112"/>
      <c r="AL34" s="112"/>
      <c r="AM34" s="112"/>
      <c r="AN34" s="112"/>
      <c r="AO34" s="112"/>
      <c r="AP34" s="137"/>
      <c r="AQ34" s="137"/>
      <c r="AR34" s="137"/>
      <c r="AT34" s="137"/>
      <c r="AU34" s="137"/>
      <c r="AV34" s="137"/>
      <c r="AW34" s="179"/>
      <c r="AX34" s="179"/>
      <c r="AY34" s="179"/>
      <c r="AZ34" s="179"/>
      <c r="BA34" s="179"/>
      <c r="BB34" s="179"/>
      <c r="BC34" s="179"/>
      <c r="BD34" s="179"/>
      <c r="BE34" s="179"/>
      <c r="BF34" s="179"/>
      <c r="BG34" s="179"/>
      <c r="BH34" s="179"/>
      <c r="BI34" s="179"/>
      <c r="BJ34" s="179"/>
      <c r="BK34" s="179"/>
      <c r="BL34" s="179"/>
      <c r="BM34" s="179"/>
    </row>
    <row r="35" spans="2:65" s="179" customFormat="1">
      <c r="B35" s="505"/>
      <c r="C35" s="159" t="s">
        <v>82</v>
      </c>
      <c r="D35" s="160">
        <f ca="1">INDIRECT("'"&amp;$B34&amp;"'!E13",TRUE)</f>
        <v>0</v>
      </c>
      <c r="E35" s="160">
        <f ca="1">INDIRECT("'"&amp;$B34&amp;"'!E14",TRUE)</f>
        <v>0</v>
      </c>
      <c r="F35" s="160">
        <f ca="1">INDIRECT("'"&amp;$B34&amp;"'!E15",TRUE)</f>
        <v>0</v>
      </c>
      <c r="G35" s="160">
        <f ca="1">INDIRECT("'"&amp;$B34&amp;"'!E16",TRUE)</f>
        <v>0</v>
      </c>
      <c r="H35" s="160">
        <f ca="1">INDIRECT("'"&amp;$B34&amp;"'!E17",TRUE)</f>
        <v>0</v>
      </c>
      <c r="I35" s="160">
        <f ca="1">INDIRECT("'"&amp;$B34&amp;"'!E18",TRUE)</f>
        <v>0</v>
      </c>
      <c r="J35" s="160">
        <f ca="1">INDIRECT("'"&amp;$B34&amp;"'!E19",TRUE)</f>
        <v>0</v>
      </c>
      <c r="K35" s="160">
        <f ca="1">INDIRECT("'"&amp;$B34&amp;"'!E20",TRUE)</f>
        <v>0</v>
      </c>
      <c r="L35" s="160">
        <f ca="1">INDIRECT("'"&amp;$B34&amp;"'!e21",TRUE)</f>
        <v>0</v>
      </c>
      <c r="M35" s="160">
        <f ca="1">INDIRECT("'"&amp;$B34&amp;"'!E22",TRUE)</f>
        <v>0</v>
      </c>
      <c r="N35" s="160">
        <f ca="1">INDIRECT("'"&amp;$B34&amp;"'!E23",TRUE)</f>
        <v>0</v>
      </c>
      <c r="O35" s="160">
        <f ca="1">INDIRECT("'"&amp;$B34&amp;"'!E24",TRUE)</f>
        <v>0</v>
      </c>
      <c r="P35" s="160">
        <f ca="1">INDIRECT("'"&amp;$B34&amp;"'!E25",TRUE)</f>
        <v>7474511</v>
      </c>
      <c r="Q35" s="160">
        <f ca="1">INDIRECT("'"&amp;$B34&amp;"'!E26",TRUE)</f>
        <v>0</v>
      </c>
      <c r="R35" s="161">
        <f t="shared" ca="1" si="0"/>
        <v>7474511</v>
      </c>
      <c r="S35" s="162">
        <f ca="1">INDIRECT("'"&amp;$B34&amp;"'!E29",TRUE)</f>
        <v>0</v>
      </c>
      <c r="T35" s="163">
        <f t="shared" ca="1" si="1"/>
        <v>7474511</v>
      </c>
      <c r="U35" s="160">
        <f>'STATE TAX DETAIL (TRANSPOSED)'!AJ27</f>
        <v>2560340</v>
      </c>
      <c r="V35" s="160">
        <f ca="1">INDIRECT("'"&amp;$B34&amp;"'!E225",TRUE)</f>
        <v>0</v>
      </c>
      <c r="W35" s="163">
        <f ca="1">U35+V35</f>
        <v>2560340</v>
      </c>
      <c r="X35" s="160">
        <f ca="1">INDIRECT("'"&amp;$B34&amp;"'!E136",TRUE)</f>
        <v>15571897</v>
      </c>
      <c r="Y35" s="160">
        <f ca="1">INDIRECT("'"&amp;$B34&amp;"'!E137",TRUE)</f>
        <v>73550</v>
      </c>
      <c r="Z35" s="160">
        <f ca="1">INDIRECT("'"&amp;$B34&amp;"'!E138",TRUE)</f>
        <v>73550</v>
      </c>
      <c r="AA35" s="160">
        <f ca="1">INDIRECT("'"&amp;$B34&amp;"'!E139",TRUE)</f>
        <v>0</v>
      </c>
      <c r="AB35" s="160">
        <f ca="1">INDIRECT("'"&amp;$B34&amp;"'!E140",TRUE)</f>
        <v>0</v>
      </c>
      <c r="AC35" s="160">
        <f ca="1">INDIRECT("'"&amp;$B34&amp;"'!E141",TRUE)</f>
        <v>0</v>
      </c>
      <c r="AD35" s="160">
        <f ca="1">INDIRECT("'"&amp;$B34&amp;"'!E142",TRUE)</f>
        <v>622876</v>
      </c>
      <c r="AE35" s="160">
        <f ca="1">INDIRECT("'"&amp;$B34&amp;"'!E143",TRUE)</f>
        <v>0</v>
      </c>
      <c r="AF35" s="164">
        <f ca="1">SUM(X35:AE35)</f>
        <v>16341873</v>
      </c>
      <c r="AG35" s="165">
        <f ca="1">INDIRECT("'"&amp;$B34&amp;"'!E8",TRUE)</f>
        <v>7474511</v>
      </c>
      <c r="AH35" s="163">
        <f ca="1">INDIRECT("'"&amp;$B34&amp;"'!E147",TRUE)</f>
        <v>3737255</v>
      </c>
      <c r="AI35" s="160">
        <f ca="1">INDIRECT("'"&amp;$B34&amp;"'!E151",TRUE)</f>
        <v>2491504</v>
      </c>
      <c r="AJ35" s="160">
        <f ca="1">INDIRECT("'"&amp;$B34&amp;"'!E152",TRUE)</f>
        <v>622876</v>
      </c>
      <c r="AK35" s="160">
        <f ca="1">INDIRECT("'"&amp;$B34&amp;"'!E153",TRUE)</f>
        <v>0</v>
      </c>
      <c r="AL35" s="160">
        <f ca="1">INDIRECT("'"&amp;$B34&amp;"'!E154",TRUE)</f>
        <v>311438</v>
      </c>
      <c r="AM35" s="160">
        <f ca="1">INDIRECT("'"&amp;$B34&amp;"'!E155",TRUE)</f>
        <v>0</v>
      </c>
      <c r="AN35" s="160">
        <f ca="1">INDIRECT("'"&amp;$B34&amp;"'!E156",TRUE)</f>
        <v>0</v>
      </c>
      <c r="AO35" s="160">
        <f ca="1">INDIRECT("'"&amp;$B34&amp;"'!E157",TRUE)</f>
        <v>0</v>
      </c>
      <c r="AP35" s="163">
        <f ca="1">SUM(AI35:AO35)</f>
        <v>3425818</v>
      </c>
      <c r="AQ35" s="163">
        <f ca="1">AF35+AG35+AH35+AP35</f>
        <v>30979457</v>
      </c>
      <c r="AR35" s="163">
        <f>'STATE TAX DETAIL (TRANSPOSED)'!AJ61</f>
        <v>2131028</v>
      </c>
      <c r="AS35" s="184"/>
      <c r="AT35" s="163">
        <f ca="1">INDIRECT("'"&amp;$B34&amp;"'!C2",TRUE)</f>
        <v>622875881</v>
      </c>
      <c r="AU35" s="163">
        <f>'Sheridan Taxes'!E229</f>
        <v>320042336</v>
      </c>
      <c r="AV35" s="496">
        <f ca="1">T35+W35+AF35+AG35+AH35+AR35+AP35</f>
        <v>43145336</v>
      </c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</row>
    <row r="36" spans="2:65">
      <c r="B36" s="504" t="s">
        <v>197</v>
      </c>
      <c r="C36" s="130" t="s">
        <v>81</v>
      </c>
      <c r="D36" s="112">
        <f ca="1">INDIRECT("'"&amp;$B36&amp;"'!D13",TRUE)</f>
        <v>0</v>
      </c>
      <c r="E36" s="112">
        <f ca="1">INDIRECT("'"&amp;$B36&amp;"'!D14",TRUE)</f>
        <v>0.84499999999999997</v>
      </c>
      <c r="F36" s="112">
        <f ca="1">INDIRECT("'"&amp;$B36&amp;"'!D15",TRUE)</f>
        <v>0.64500000000000002</v>
      </c>
      <c r="G36" s="112">
        <f ca="1">INDIRECT("'"&amp;$B36&amp;"'!D16",TRUE)</f>
        <v>0.40300000000000002</v>
      </c>
      <c r="H36" s="112">
        <f ca="1">INDIRECT("'"&amp;$B36&amp;"'!D17",TRUE)</f>
        <v>0</v>
      </c>
      <c r="I36" s="112">
        <f ca="1">INDIRECT("'"&amp;$B36&amp;"'!D18",TRUE)</f>
        <v>0.151</v>
      </c>
      <c r="J36" s="112">
        <f ca="1">INDIRECT("'"&amp;$B36&amp;"'!D19",TRUE)</f>
        <v>6.0000000000000001E-3</v>
      </c>
      <c r="K36" s="112">
        <f ca="1">INDIRECT("'"&amp;$B36&amp;"'!D20",TRUE)</f>
        <v>0</v>
      </c>
      <c r="L36" s="112">
        <f ca="1">INDIRECT("'"&amp;$B36&amp;"'!D21",TRUE)</f>
        <v>0.30299999999999999</v>
      </c>
      <c r="M36" s="112">
        <f ca="1">INDIRECT("'"&amp;$B36&amp;"'!D22",TRUE)</f>
        <v>1.18</v>
      </c>
      <c r="N36" s="112">
        <f ca="1">INDIRECT("'"&amp;$B36&amp;"'!D23",TRUE)</f>
        <v>2.5999999999999999E-2</v>
      </c>
      <c r="O36" s="112">
        <f ca="1">INDIRECT("'"&amp;$B36&amp;"'!D24",TRUE)</f>
        <v>6.0000000000000001E-3</v>
      </c>
      <c r="P36" s="112">
        <f ca="1">INDIRECT("'"&amp;$B36&amp;"'!D25",TRUE)</f>
        <v>8.4350000000000005</v>
      </c>
      <c r="Q36" s="112">
        <f ca="1">INDIRECT("'"&amp;$B36&amp;"'!D26",TRUE)</f>
        <v>0</v>
      </c>
      <c r="R36" s="149">
        <f t="shared" ca="1" si="0"/>
        <v>12</v>
      </c>
      <c r="S36" s="102">
        <f ca="1">INDIRECT("'"&amp;$B36&amp;"'!D29",TRUE)</f>
        <v>0</v>
      </c>
      <c r="T36" s="137">
        <f t="shared" ca="1" si="1"/>
        <v>12</v>
      </c>
      <c r="U36" s="112"/>
      <c r="V36" s="112"/>
      <c r="W36" s="158"/>
      <c r="X36" s="112"/>
      <c r="Y36" s="112"/>
      <c r="Z36" s="112"/>
      <c r="AA36" s="112"/>
      <c r="AB36" s="112"/>
      <c r="AC36" s="112"/>
      <c r="AD36" s="112"/>
      <c r="AE36" s="112"/>
      <c r="AF36" s="146"/>
      <c r="AG36" s="144"/>
      <c r="AH36" s="137"/>
      <c r="AI36" s="112"/>
      <c r="AJ36" s="112"/>
      <c r="AK36" s="112"/>
      <c r="AL36" s="112"/>
      <c r="AM36" s="112"/>
      <c r="AN36" s="112"/>
      <c r="AO36" s="112"/>
      <c r="AP36" s="137"/>
      <c r="AQ36" s="137"/>
      <c r="AR36" s="137"/>
      <c r="AT36" s="137"/>
      <c r="AU36" s="137"/>
      <c r="AV36" s="137"/>
      <c r="AW36" s="179"/>
      <c r="AX36" s="179"/>
      <c r="AY36" s="179"/>
      <c r="AZ36" s="179"/>
      <c r="BA36" s="179"/>
      <c r="BB36" s="179"/>
      <c r="BC36" s="179"/>
      <c r="BD36" s="179"/>
      <c r="BE36" s="179"/>
      <c r="BF36" s="179"/>
      <c r="BG36" s="179"/>
      <c r="BH36" s="179"/>
      <c r="BI36" s="179"/>
      <c r="BJ36" s="179"/>
      <c r="BK36" s="179"/>
      <c r="BL36" s="179"/>
      <c r="BM36" s="179"/>
    </row>
    <row r="37" spans="2:65" s="179" customFormat="1">
      <c r="B37" s="505"/>
      <c r="C37" s="159" t="s">
        <v>82</v>
      </c>
      <c r="D37" s="160">
        <f ca="1">INDIRECT("'"&amp;$B36&amp;"'!E13",TRUE)</f>
        <v>0</v>
      </c>
      <c r="E37" s="160">
        <f ca="1">INDIRECT("'"&amp;$B36&amp;"'!E14",TRUE)</f>
        <v>1457800</v>
      </c>
      <c r="F37" s="160">
        <f ca="1">INDIRECT("'"&amp;$B36&amp;"'!E15",TRUE)</f>
        <v>1112759</v>
      </c>
      <c r="G37" s="160">
        <f ca="1">INDIRECT("'"&amp;$B36&amp;"'!E16",TRUE)</f>
        <v>695258</v>
      </c>
      <c r="H37" s="160">
        <f ca="1">INDIRECT("'"&amp;$B36&amp;"'!E17",TRUE)</f>
        <v>0</v>
      </c>
      <c r="I37" s="160">
        <f ca="1">INDIRECT("'"&amp;$B36&amp;"'!E18",TRUE)</f>
        <v>260506</v>
      </c>
      <c r="J37" s="160">
        <f ca="1">INDIRECT("'"&amp;$B36&amp;"'!E19",TRUE)</f>
        <v>10351</v>
      </c>
      <c r="K37" s="160">
        <f ca="1">INDIRECT("'"&amp;$B36&amp;"'!E20",TRUE)</f>
        <v>0</v>
      </c>
      <c r="L37" s="160">
        <f ca="1">INDIRECT("'"&amp;$B36&amp;"'!e21",TRUE)</f>
        <v>522738</v>
      </c>
      <c r="M37" s="160">
        <f ca="1">INDIRECT("'"&amp;$B36&amp;"'!E22",TRUE)</f>
        <v>2035744</v>
      </c>
      <c r="N37" s="160">
        <f ca="1">INDIRECT("'"&amp;$B36&amp;"'!E23",TRUE)</f>
        <v>44855</v>
      </c>
      <c r="O37" s="160">
        <f ca="1">INDIRECT("'"&amp;$B36&amp;"'!E24",TRUE)</f>
        <v>10351</v>
      </c>
      <c r="P37" s="160">
        <f ca="1">INDIRECT("'"&amp;$B36&amp;"'!E25",TRUE)</f>
        <v>14552123</v>
      </c>
      <c r="Q37" s="160">
        <f ca="1">INDIRECT("'"&amp;$B36&amp;"'!E26",TRUE)</f>
        <v>0</v>
      </c>
      <c r="R37" s="161">
        <f t="shared" ca="1" si="0"/>
        <v>20702485</v>
      </c>
      <c r="S37" s="162">
        <f ca="1">INDIRECT("'"&amp;$B36&amp;"'!E29",TRUE)</f>
        <v>0</v>
      </c>
      <c r="T37" s="163">
        <f t="shared" ca="1" si="1"/>
        <v>20702485</v>
      </c>
      <c r="U37" s="160">
        <f>'Sublette Taxes'!E232</f>
        <v>375929</v>
      </c>
      <c r="V37" s="160">
        <f>'Sublette Taxes'!E231</f>
        <v>0</v>
      </c>
      <c r="W37" s="163">
        <f>U37+V37</f>
        <v>375929</v>
      </c>
      <c r="X37" s="160">
        <f ca="1">INDIRECT("'"&amp;$B36&amp;"'!E136",TRUE)</f>
        <v>43130179</v>
      </c>
      <c r="Y37" s="160">
        <f ca="1">INDIRECT("'"&amp;$B36&amp;"'!E137",TRUE)</f>
        <v>1313357</v>
      </c>
      <c r="Z37" s="160">
        <f ca="1">INDIRECT("'"&amp;$B36&amp;"'!E138",TRUE)</f>
        <v>0</v>
      </c>
      <c r="AA37" s="160">
        <f ca="1">INDIRECT("'"&amp;$B36&amp;"'!E139",TRUE)</f>
        <v>0</v>
      </c>
      <c r="AB37" s="160">
        <f ca="1">INDIRECT("'"&amp;$B36&amp;"'!E140",TRUE)</f>
        <v>0</v>
      </c>
      <c r="AC37" s="160">
        <f ca="1">INDIRECT("'"&amp;$B36&amp;"'!E141",TRUE)</f>
        <v>0</v>
      </c>
      <c r="AD37" s="160">
        <f ca="1">INDIRECT("'"&amp;$B36&amp;"'!E142",TRUE)</f>
        <v>1725208</v>
      </c>
      <c r="AE37" s="160">
        <f ca="1">INDIRECT("'"&amp;$B36&amp;"'!E143",TRUE)</f>
        <v>0</v>
      </c>
      <c r="AF37" s="164">
        <f ca="1">SUM(X37:AE37)</f>
        <v>46168744</v>
      </c>
      <c r="AG37" s="165">
        <f ca="1">INDIRECT("'"&amp;$B36&amp;"'!E8",TRUE)</f>
        <v>20702486</v>
      </c>
      <c r="AH37" s="163">
        <f ca="1">INDIRECT("'"&amp;$B36&amp;"'!E147",TRUE)</f>
        <v>10351243</v>
      </c>
      <c r="AI37" s="160">
        <f ca="1">INDIRECT("'"&amp;$B36&amp;"'!E151",TRUE)</f>
        <v>0</v>
      </c>
      <c r="AJ37" s="160">
        <f ca="1">INDIRECT("'"&amp;$B36&amp;"'!E152",TRUE)</f>
        <v>0</v>
      </c>
      <c r="AK37" s="160">
        <f ca="1">INDIRECT("'"&amp;$B36&amp;"'!E153",TRUE)</f>
        <v>0</v>
      </c>
      <c r="AL37" s="160">
        <f ca="1">INDIRECT("'"&amp;$B36&amp;"'!E154",TRUE)</f>
        <v>0</v>
      </c>
      <c r="AM37" s="160">
        <f ca="1">INDIRECT("'"&amp;$B36&amp;"'!E155",TRUE)</f>
        <v>0</v>
      </c>
      <c r="AN37" s="160">
        <f ca="1">INDIRECT("'"&amp;$B36&amp;"'!E156",TRUE)</f>
        <v>0</v>
      </c>
      <c r="AO37" s="160">
        <f ca="1">INDIRECT("'"&amp;$B36&amp;"'!E157",TRUE)</f>
        <v>0</v>
      </c>
      <c r="AP37" s="163">
        <f ca="1">SUM(AI37:AO37)</f>
        <v>0</v>
      </c>
      <c r="AQ37" s="163">
        <f ca="1">AF37+AG37+AH37+AP37</f>
        <v>77222473</v>
      </c>
      <c r="AR37" s="163">
        <f>'Sublette Taxes'!E281</f>
        <v>10106676</v>
      </c>
      <c r="AS37" s="184"/>
      <c r="AT37" s="163">
        <f ca="1">INDIRECT("'"&amp;$B36&amp;"'!C2",TRUE)</f>
        <v>1725207173</v>
      </c>
      <c r="AU37" s="163">
        <f>'Sublette Taxes'!E229</f>
        <v>46991080</v>
      </c>
      <c r="AV37" s="496">
        <f ca="1">T37+W37+AF37+AG37+AH37+AR37+AP37</f>
        <v>108407563</v>
      </c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</row>
    <row r="38" spans="2:65">
      <c r="B38" s="504" t="s">
        <v>198</v>
      </c>
      <c r="C38" s="130" t="s">
        <v>81</v>
      </c>
      <c r="D38" s="112">
        <f ca="1">INDIRECT("'"&amp;$B38&amp;"'!D13",TRUE)</f>
        <v>0</v>
      </c>
      <c r="E38" s="112">
        <f ca="1">INDIRECT("'"&amp;$B38&amp;"'!D14",TRUE)</f>
        <v>0</v>
      </c>
      <c r="F38" s="112">
        <f ca="1">INDIRECT("'"&amp;$B38&amp;"'!D15",TRUE)</f>
        <v>0</v>
      </c>
      <c r="G38" s="112">
        <f ca="1">INDIRECT("'"&amp;$B38&amp;"'!D16",TRUE)</f>
        <v>0</v>
      </c>
      <c r="H38" s="112">
        <f ca="1">INDIRECT("'"&amp;$B38&amp;"'!D17",TRUE)</f>
        <v>0</v>
      </c>
      <c r="I38" s="112">
        <f ca="1">INDIRECT("'"&amp;$B38&amp;"'!D18",TRUE)</f>
        <v>0</v>
      </c>
      <c r="J38" s="112">
        <f ca="1">INDIRECT("'"&amp;$B38&amp;"'!D19",TRUE)</f>
        <v>0</v>
      </c>
      <c r="K38" s="112">
        <f ca="1">INDIRECT("'"&amp;$B38&amp;"'!D20",TRUE)</f>
        <v>0</v>
      </c>
      <c r="L38" s="112">
        <f ca="1">INDIRECT("'"&amp;$B38&amp;"'!D21",TRUE)</f>
        <v>0</v>
      </c>
      <c r="M38" s="112">
        <f ca="1">INDIRECT("'"&amp;$B38&amp;"'!D22",TRUE)</f>
        <v>0</v>
      </c>
      <c r="N38" s="112">
        <f ca="1">INDIRECT("'"&amp;$B38&amp;"'!D23",TRUE)</f>
        <v>0</v>
      </c>
      <c r="O38" s="112">
        <f ca="1">INDIRECT("'"&amp;$B38&amp;"'!D24",TRUE)</f>
        <v>0</v>
      </c>
      <c r="P38" s="112">
        <f ca="1">INDIRECT("'"&amp;$B38&amp;"'!D25",TRUE)</f>
        <v>12</v>
      </c>
      <c r="Q38" s="112">
        <f ca="1">INDIRECT("'"&amp;$B38&amp;"'!D26",TRUE)</f>
        <v>0</v>
      </c>
      <c r="R38" s="149">
        <f t="shared" ca="1" si="0"/>
        <v>12</v>
      </c>
      <c r="S38" s="102">
        <f ca="1">INDIRECT("'"&amp;$B38&amp;"'!D29",TRUE)</f>
        <v>0</v>
      </c>
      <c r="T38" s="137">
        <f t="shared" ca="1" si="1"/>
        <v>12</v>
      </c>
      <c r="U38" s="112"/>
      <c r="V38" s="112"/>
      <c r="W38" s="158"/>
      <c r="X38" s="112"/>
      <c r="Y38" s="112"/>
      <c r="Z38" s="112"/>
      <c r="AA38" s="112"/>
      <c r="AB38" s="112"/>
      <c r="AC38" s="112"/>
      <c r="AD38" s="112"/>
      <c r="AE38" s="112"/>
      <c r="AF38" s="146"/>
      <c r="AG38" s="144"/>
      <c r="AH38" s="137"/>
      <c r="AI38" s="112"/>
      <c r="AJ38" s="112"/>
      <c r="AK38" s="112"/>
      <c r="AL38" s="112"/>
      <c r="AM38" s="112"/>
      <c r="AN38" s="112"/>
      <c r="AO38" s="112"/>
      <c r="AP38" s="137"/>
      <c r="AQ38" s="137"/>
      <c r="AR38" s="137"/>
      <c r="AT38" s="137"/>
      <c r="AU38" s="137"/>
      <c r="AV38" s="137"/>
      <c r="AW38" s="179"/>
      <c r="AX38" s="179"/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</row>
    <row r="39" spans="2:65" s="179" customFormat="1">
      <c r="B39" s="505"/>
      <c r="C39" s="159" t="s">
        <v>82</v>
      </c>
      <c r="D39" s="160">
        <f ca="1">INDIRECT("'"&amp;$B38&amp;"'!E13",TRUE)</f>
        <v>0</v>
      </c>
      <c r="E39" s="160">
        <f ca="1">INDIRECT("'"&amp;$B38&amp;"'!E14",TRUE)</f>
        <v>0</v>
      </c>
      <c r="F39" s="160">
        <f ca="1">INDIRECT("'"&amp;$B38&amp;"'!E15",TRUE)</f>
        <v>0</v>
      </c>
      <c r="G39" s="160">
        <f ca="1">INDIRECT("'"&amp;$B38&amp;"'!E16",TRUE)</f>
        <v>0</v>
      </c>
      <c r="H39" s="160">
        <f ca="1">INDIRECT("'"&amp;$B38&amp;"'!E17",TRUE)</f>
        <v>0</v>
      </c>
      <c r="I39" s="160">
        <f ca="1">INDIRECT("'"&amp;$B38&amp;"'!E18",TRUE)</f>
        <v>0</v>
      </c>
      <c r="J39" s="160">
        <f ca="1">INDIRECT("'"&amp;$B38&amp;"'!E19",TRUE)</f>
        <v>0</v>
      </c>
      <c r="K39" s="160">
        <f ca="1">INDIRECT("'"&amp;$B38&amp;"'!E20",TRUE)</f>
        <v>0</v>
      </c>
      <c r="L39" s="160">
        <f ca="1">INDIRECT("'"&amp;$B38&amp;"'!e21",TRUE)</f>
        <v>0</v>
      </c>
      <c r="M39" s="160">
        <f ca="1">INDIRECT("'"&amp;$B38&amp;"'!E22",TRUE)</f>
        <v>0</v>
      </c>
      <c r="N39" s="160">
        <f ca="1">INDIRECT("'"&amp;$B38&amp;"'!E23",TRUE)</f>
        <v>0</v>
      </c>
      <c r="O39" s="160">
        <f ca="1">INDIRECT("'"&amp;$B38&amp;"'!E24",TRUE)</f>
        <v>0</v>
      </c>
      <c r="P39" s="160">
        <f ca="1">INDIRECT("'"&amp;$B38&amp;"'!E25",TRUE)</f>
        <v>27821080</v>
      </c>
      <c r="Q39" s="160">
        <f ca="1">INDIRECT("'"&amp;$B38&amp;"'!E26",TRUE)</f>
        <v>0</v>
      </c>
      <c r="R39" s="161">
        <f t="shared" ca="1" si="0"/>
        <v>27821080</v>
      </c>
      <c r="S39" s="162">
        <f ca="1">INDIRECT("'"&amp;$B38&amp;"'!E29",TRUE)</f>
        <v>0</v>
      </c>
      <c r="T39" s="163">
        <f t="shared" ca="1" si="1"/>
        <v>27821080</v>
      </c>
      <c r="U39" s="160">
        <f>'Sweetwater Taxes'!E230</f>
        <v>2785661</v>
      </c>
      <c r="V39" s="160">
        <f>'Sweetwater Taxes'!E231</f>
        <v>0</v>
      </c>
      <c r="W39" s="163">
        <f>U39+V39</f>
        <v>2785661</v>
      </c>
      <c r="X39" s="160">
        <f ca="1">INDIRECT("'"&amp;$B38&amp;"'!E136",TRUE)</f>
        <v>57960583</v>
      </c>
      <c r="Y39" s="160">
        <f ca="1">INDIRECT("'"&amp;$B38&amp;"'!E137",TRUE)</f>
        <v>1159212</v>
      </c>
      <c r="Z39" s="160">
        <f ca="1">INDIRECT("'"&amp;$B38&amp;"'!E138",TRUE)</f>
        <v>483668</v>
      </c>
      <c r="AA39" s="160">
        <f ca="1">INDIRECT("'"&amp;$B38&amp;"'!E139",TRUE)</f>
        <v>0</v>
      </c>
      <c r="AB39" s="160">
        <f ca="1">INDIRECT("'"&amp;$B38&amp;"'!E140",TRUE)</f>
        <v>99917</v>
      </c>
      <c r="AC39" s="160">
        <f ca="1">INDIRECT("'"&amp;$B38&amp;"'!E141",TRUE)</f>
        <v>0</v>
      </c>
      <c r="AD39" s="160">
        <f ca="1">INDIRECT("'"&amp;$B38&amp;"'!E142",TRUE)</f>
        <v>2318423</v>
      </c>
      <c r="AE39" s="160">
        <f>'Sweetwater Taxes'!E143</f>
        <v>246462</v>
      </c>
      <c r="AF39" s="164">
        <f ca="1">SUM(X39:AE39)</f>
        <v>62268265</v>
      </c>
      <c r="AG39" s="165">
        <f ca="1">INDIRECT("'"&amp;$B38&amp;"'!E8",TRUE)</f>
        <v>27821080</v>
      </c>
      <c r="AH39" s="163">
        <f ca="1">INDIRECT("'"&amp;$B38&amp;"'!E147",TRUE)</f>
        <v>13910540</v>
      </c>
      <c r="AI39" s="160">
        <f ca="1">INDIRECT("'"&amp;$B38&amp;"'!E151",TRUE)</f>
        <v>9273693</v>
      </c>
      <c r="AJ39" s="160">
        <f ca="1">INDIRECT("'"&amp;$B38&amp;"'!E152",TRUE)</f>
        <v>2318423</v>
      </c>
      <c r="AK39" s="160">
        <f ca="1">INDIRECT("'"&amp;$B38&amp;"'!E153",TRUE)</f>
        <v>0</v>
      </c>
      <c r="AL39" s="160">
        <f ca="1">INDIRECT("'"&amp;$B38&amp;"'!E154",TRUE)</f>
        <v>1159212</v>
      </c>
      <c r="AM39" s="160">
        <f ca="1">INDIRECT("'"&amp;$B38&amp;"'!E155",TRUE)</f>
        <v>0</v>
      </c>
      <c r="AN39" s="160">
        <f ca="1">INDIRECT("'"&amp;$B38&amp;"'!E156",TRUE)</f>
        <v>0</v>
      </c>
      <c r="AO39" s="160">
        <f ca="1">INDIRECT("'"&amp;$B38&amp;"'!E157",TRUE)</f>
        <v>0</v>
      </c>
      <c r="AP39" s="163">
        <f ca="1">SUM(AI39:AO39)</f>
        <v>12751328</v>
      </c>
      <c r="AQ39" s="163">
        <f ca="1">AF39+AG39+AH39+AP39</f>
        <v>116751213</v>
      </c>
      <c r="AR39" s="163">
        <f>'Sweetwater Taxes'!E270</f>
        <v>11951397</v>
      </c>
      <c r="AS39" s="184"/>
      <c r="AT39" s="163">
        <f ca="1">INDIRECT("'"&amp;$B38&amp;"'!C2",TRUE)</f>
        <v>2318423330</v>
      </c>
      <c r="AU39" s="163">
        <f>'Sweetwater Taxes'!E229</f>
        <v>348207576</v>
      </c>
      <c r="AV39" s="496">
        <f ca="1">T39+W39+AF39+AG39+AH39+AR39+AP39</f>
        <v>159309351</v>
      </c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</row>
    <row r="40" spans="2:65">
      <c r="B40" s="504" t="s">
        <v>199</v>
      </c>
      <c r="C40" s="130" t="s">
        <v>81</v>
      </c>
      <c r="D40" s="112">
        <f ca="1">INDIRECT("'"&amp;$B40&amp;"'!D13",TRUE)</f>
        <v>0</v>
      </c>
      <c r="E40" s="112">
        <f ca="1">INDIRECT("'"&amp;$B40&amp;"'!D14",TRUE)</f>
        <v>0</v>
      </c>
      <c r="F40" s="112">
        <f ca="1">INDIRECT("'"&amp;$B40&amp;"'!D15",TRUE)</f>
        <v>0</v>
      </c>
      <c r="G40" s="112">
        <f ca="1">INDIRECT("'"&amp;$B40&amp;"'!D16",TRUE)</f>
        <v>0</v>
      </c>
      <c r="H40" s="112">
        <f ca="1">INDIRECT("'"&amp;$B40&amp;"'!D17",TRUE)</f>
        <v>0</v>
      </c>
      <c r="I40" s="112">
        <f ca="1">INDIRECT("'"&amp;$B40&amp;"'!D18",TRUE)</f>
        <v>0</v>
      </c>
      <c r="J40" s="112">
        <f ca="1">INDIRECT("'"&amp;$B40&amp;"'!D19",TRUE)</f>
        <v>0</v>
      </c>
      <c r="K40" s="112">
        <f ca="1">INDIRECT("'"&amp;$B40&amp;"'!D20",TRUE)</f>
        <v>0</v>
      </c>
      <c r="L40" s="112">
        <f ca="1">INDIRECT("'"&amp;$B40&amp;"'!D21",TRUE)</f>
        <v>0</v>
      </c>
      <c r="M40" s="112">
        <f ca="1">INDIRECT("'"&amp;$B40&amp;"'!D22",TRUE)</f>
        <v>0</v>
      </c>
      <c r="N40" s="112">
        <f ca="1">INDIRECT("'"&amp;$B40&amp;"'!D23",TRUE)</f>
        <v>0</v>
      </c>
      <c r="O40" s="112">
        <f ca="1">INDIRECT("'"&amp;$B40&amp;"'!D24",TRUE)</f>
        <v>0</v>
      </c>
      <c r="P40" s="112">
        <f ca="1">INDIRECT("'"&amp;$B40&amp;"'!D25",TRUE)</f>
        <v>7.8789999999999996</v>
      </c>
      <c r="Q40" s="112">
        <f ca="1">INDIRECT("'"&amp;$B40&amp;"'!D26",TRUE)</f>
        <v>0</v>
      </c>
      <c r="R40" s="149">
        <f t="shared" ca="1" si="0"/>
        <v>7.8789999999999996</v>
      </c>
      <c r="S40" s="102">
        <f ca="1">INDIRECT("'"&amp;$B40&amp;"'!D29",TRUE)</f>
        <v>0</v>
      </c>
      <c r="T40" s="137">
        <f t="shared" ca="1" si="1"/>
        <v>7.8789999999999996</v>
      </c>
      <c r="U40" s="112"/>
      <c r="V40" s="112"/>
      <c r="W40" s="158"/>
      <c r="X40" s="112"/>
      <c r="Y40" s="112"/>
      <c r="Z40" s="112"/>
      <c r="AA40" s="112"/>
      <c r="AB40" s="112"/>
      <c r="AC40" s="112"/>
      <c r="AD40" s="112"/>
      <c r="AE40" s="112"/>
      <c r="AF40" s="146"/>
      <c r="AG40" s="144"/>
      <c r="AH40" s="137"/>
      <c r="AI40" s="112"/>
      <c r="AJ40" s="112"/>
      <c r="AK40" s="112"/>
      <c r="AL40" s="112"/>
      <c r="AM40" s="112"/>
      <c r="AN40" s="112"/>
      <c r="AO40" s="112"/>
      <c r="AP40" s="137"/>
      <c r="AQ40" s="137"/>
      <c r="AR40" s="137"/>
      <c r="AT40" s="137"/>
      <c r="AU40" s="137"/>
      <c r="AV40" s="137"/>
      <c r="AW40" s="179"/>
      <c r="AX40" s="179"/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  <c r="BM40" s="179"/>
    </row>
    <row r="41" spans="2:65" s="179" customFormat="1">
      <c r="B41" s="505"/>
      <c r="C41" s="159" t="s">
        <v>82</v>
      </c>
      <c r="D41" s="160">
        <f ca="1">INDIRECT("'"&amp;$B40&amp;"'!E13",TRUE)</f>
        <v>0</v>
      </c>
      <c r="E41" s="160">
        <f ca="1">INDIRECT("'"&amp;$B40&amp;"'!E14",TRUE)</f>
        <v>0</v>
      </c>
      <c r="F41" s="160">
        <f ca="1">INDIRECT("'"&amp;$B40&amp;"'!E15",TRUE)</f>
        <v>0</v>
      </c>
      <c r="G41" s="160">
        <f ca="1">INDIRECT("'"&amp;$B40&amp;"'!E16",TRUE)</f>
        <v>0</v>
      </c>
      <c r="H41" s="160">
        <f ca="1">INDIRECT("'"&amp;$B40&amp;"'!E17",TRUE)</f>
        <v>0</v>
      </c>
      <c r="I41" s="160">
        <f ca="1">INDIRECT("'"&amp;$B40&amp;"'!E18",TRUE)</f>
        <v>0</v>
      </c>
      <c r="J41" s="160">
        <f ca="1">INDIRECT("'"&amp;$B40&amp;"'!E19",TRUE)</f>
        <v>0</v>
      </c>
      <c r="K41" s="160">
        <f ca="1">INDIRECT("'"&amp;$B40&amp;"'!E20",TRUE)</f>
        <v>0</v>
      </c>
      <c r="L41" s="160">
        <f ca="1">INDIRECT("'"&amp;$B40&amp;"'!e21",TRUE)</f>
        <v>0</v>
      </c>
      <c r="M41" s="160">
        <f ca="1">INDIRECT("'"&amp;$B40&amp;"'!E22",TRUE)</f>
        <v>0</v>
      </c>
      <c r="N41" s="160">
        <f ca="1">INDIRECT("'"&amp;$B40&amp;"'!E23",TRUE)</f>
        <v>0</v>
      </c>
      <c r="O41" s="160">
        <f ca="1">INDIRECT("'"&amp;$B40&amp;"'!E24",TRUE)</f>
        <v>0</v>
      </c>
      <c r="P41" s="160">
        <f ca="1">INDIRECT("'"&amp;$B40&amp;"'!E25",TRUE)</f>
        <v>29983175</v>
      </c>
      <c r="Q41" s="160">
        <f ca="1">INDIRECT("'"&amp;$B40&amp;"'!E26",TRUE)</f>
        <v>0</v>
      </c>
      <c r="R41" s="161">
        <f t="shared" ca="1" si="0"/>
        <v>29983175</v>
      </c>
      <c r="S41" s="162">
        <f ca="1">INDIRECT("'"&amp;$B40&amp;"'!E29",TRUE)</f>
        <v>0</v>
      </c>
      <c r="T41" s="163">
        <f t="shared" ca="1" si="1"/>
        <v>29983175</v>
      </c>
      <c r="U41" s="160">
        <f>'STATE TAX DETAIL (TRANSPOSED)'!AP27</f>
        <v>430105</v>
      </c>
      <c r="V41" s="160">
        <f ca="1">INDIRECT("'"&amp;$B40&amp;"'!E225",TRUE)</f>
        <v>0</v>
      </c>
      <c r="W41" s="163">
        <f ca="1">U41+V41</f>
        <v>430105</v>
      </c>
      <c r="X41" s="160">
        <f ca="1">INDIRECT("'"&amp;$B40&amp;"'!E136",TRUE)</f>
        <v>95136361</v>
      </c>
      <c r="Y41" s="160">
        <f ca="1">INDIRECT("'"&amp;$B40&amp;"'!E137",TRUE)</f>
        <v>570818</v>
      </c>
      <c r="Z41" s="160">
        <f ca="1">INDIRECT("'"&amp;$B40&amp;"'!E138",TRUE)</f>
        <v>380545</v>
      </c>
      <c r="AA41" s="160">
        <f ca="1">INDIRECT("'"&amp;$B40&amp;"'!E139",TRUE)</f>
        <v>0</v>
      </c>
      <c r="AB41" s="160">
        <f ca="1">INDIRECT("'"&amp;$B40&amp;"'!E140",TRUE)</f>
        <v>0</v>
      </c>
      <c r="AC41" s="160">
        <f ca="1">INDIRECT("'"&amp;$B40&amp;"'!E141",TRUE)</f>
        <v>0</v>
      </c>
      <c r="AD41" s="160">
        <f ca="1">INDIRECT("'"&amp;$B40&amp;"'!E142",TRUE)</f>
        <v>3805454</v>
      </c>
      <c r="AE41" s="160">
        <f ca="1">INDIRECT("'"&amp;$B40&amp;"'!E143",TRUE)</f>
        <v>0</v>
      </c>
      <c r="AF41" s="164">
        <f ca="1">SUM(X41:AE41)</f>
        <v>99893178</v>
      </c>
      <c r="AG41" s="165">
        <f ca="1">INDIRECT("'"&amp;$B40&amp;"'!E8",TRUE)</f>
        <v>45665453</v>
      </c>
      <c r="AH41" s="163">
        <f ca="1">INDIRECT("'"&amp;$B40&amp;"'!E147",TRUE)</f>
        <v>22832727</v>
      </c>
      <c r="AI41" s="160">
        <f ca="1">INDIRECT("'"&amp;$B40&amp;"'!E151",TRUE)</f>
        <v>0</v>
      </c>
      <c r="AJ41" s="160">
        <f ca="1">INDIRECT("'"&amp;$B40&amp;"'!E152",TRUE)</f>
        <v>0</v>
      </c>
      <c r="AK41" s="160">
        <f ca="1">INDIRECT("'"&amp;$B40&amp;"'!E153",TRUE)</f>
        <v>0</v>
      </c>
      <c r="AL41" s="160">
        <f ca="1">INDIRECT("'"&amp;$B40&amp;"'!E154",TRUE)</f>
        <v>0</v>
      </c>
      <c r="AM41" s="160">
        <f ca="1">INDIRECT("'"&amp;$B40&amp;"'!E155",TRUE)</f>
        <v>0</v>
      </c>
      <c r="AN41" s="160">
        <f ca="1">INDIRECT("'"&amp;$B40&amp;"'!E156",TRUE)</f>
        <v>0</v>
      </c>
      <c r="AO41" s="160">
        <f ca="1">INDIRECT("'"&amp;$B40&amp;"'!E157",TRUE)</f>
        <v>0</v>
      </c>
      <c r="AP41" s="163">
        <f ca="1">SUM(AI41:AO41)</f>
        <v>0</v>
      </c>
      <c r="AQ41" s="163">
        <f ca="1">AF41+AG41+AH41+AP41</f>
        <v>168391358</v>
      </c>
      <c r="AR41" s="163">
        <f>'STATE TAX DETAIL (TRANSPOSED)'!AP61</f>
        <v>21045208</v>
      </c>
      <c r="AS41" s="184"/>
      <c r="AT41" s="163">
        <f ca="1">INDIRECT("'"&amp;$B40&amp;"'!C2",TRUE)</f>
        <v>3805454431</v>
      </c>
      <c r="AU41" s="163">
        <f>'Teton Taxes'!E229</f>
        <v>860210482</v>
      </c>
      <c r="AV41" s="496">
        <f ca="1">T41+W41+AF41+AG41+AH41+AR41+AP41</f>
        <v>219849846</v>
      </c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</row>
    <row r="42" spans="2:65">
      <c r="B42" s="504" t="s">
        <v>200</v>
      </c>
      <c r="C42" s="130" t="s">
        <v>81</v>
      </c>
      <c r="D42" s="112">
        <f ca="1">INDIRECT("'"&amp;$B42&amp;"'!D13",TRUE)</f>
        <v>0</v>
      </c>
      <c r="E42" s="112">
        <f ca="1">INDIRECT("'"&amp;$B42&amp;"'!D14",TRUE)</f>
        <v>1</v>
      </c>
      <c r="F42" s="112">
        <f ca="1">INDIRECT("'"&amp;$B42&amp;"'!D15",TRUE)</f>
        <v>0</v>
      </c>
      <c r="G42" s="112">
        <f ca="1">INDIRECT("'"&amp;$B42&amp;"'!D16",TRUE)</f>
        <v>0</v>
      </c>
      <c r="H42" s="112">
        <f ca="1">INDIRECT("'"&amp;$B42&amp;"'!D17",TRUE)</f>
        <v>0</v>
      </c>
      <c r="I42" s="112">
        <f ca="1">INDIRECT("'"&amp;$B42&amp;"'!D18",TRUE)</f>
        <v>0</v>
      </c>
      <c r="J42" s="112">
        <f ca="1">INDIRECT("'"&amp;$B42&amp;"'!D19",TRUE)</f>
        <v>0</v>
      </c>
      <c r="K42" s="112">
        <f ca="1">INDIRECT("'"&amp;$B42&amp;"'!D20",TRUE)</f>
        <v>0</v>
      </c>
      <c r="L42" s="112">
        <f ca="1">INDIRECT("'"&amp;$B42&amp;"'!D21",TRUE)</f>
        <v>0</v>
      </c>
      <c r="M42" s="112">
        <f ca="1">INDIRECT("'"&amp;$B42&amp;"'!D22",TRUE)</f>
        <v>0</v>
      </c>
      <c r="N42" s="112">
        <f ca="1">INDIRECT("'"&amp;$B42&amp;"'!D23",TRUE)</f>
        <v>0</v>
      </c>
      <c r="O42" s="112">
        <f ca="1">INDIRECT("'"&amp;$B42&amp;"'!D24",TRUE)</f>
        <v>0</v>
      </c>
      <c r="P42" s="112">
        <f ca="1">INDIRECT("'"&amp;$B42&amp;"'!D25",TRUE)</f>
        <v>11</v>
      </c>
      <c r="Q42" s="112">
        <f ca="1">INDIRECT("'"&amp;$B42&amp;"'!D26",TRUE)</f>
        <v>0</v>
      </c>
      <c r="R42" s="149">
        <f t="shared" ca="1" si="0"/>
        <v>12</v>
      </c>
      <c r="S42" s="102">
        <f ca="1">INDIRECT("'"&amp;$B42&amp;"'!D29",TRUE)</f>
        <v>0</v>
      </c>
      <c r="T42" s="137">
        <f t="shared" ca="1" si="1"/>
        <v>12</v>
      </c>
      <c r="U42" s="112"/>
      <c r="V42" s="112"/>
      <c r="W42" s="158"/>
      <c r="X42" s="112"/>
      <c r="Y42" s="112"/>
      <c r="Z42" s="112"/>
      <c r="AA42" s="112"/>
      <c r="AB42" s="112"/>
      <c r="AC42" s="112"/>
      <c r="AD42" s="112"/>
      <c r="AE42" s="112"/>
      <c r="AF42" s="146"/>
      <c r="AG42" s="144"/>
      <c r="AH42" s="137"/>
      <c r="AI42" s="112"/>
      <c r="AJ42" s="112"/>
      <c r="AK42" s="112"/>
      <c r="AL42" s="112"/>
      <c r="AM42" s="112"/>
      <c r="AN42" s="112"/>
      <c r="AO42" s="112"/>
      <c r="AP42" s="137"/>
      <c r="AQ42" s="137"/>
      <c r="AR42" s="137"/>
      <c r="AT42" s="137"/>
      <c r="AU42" s="137"/>
      <c r="AV42" s="137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79"/>
    </row>
    <row r="43" spans="2:65" s="179" customFormat="1">
      <c r="B43" s="505"/>
      <c r="C43" s="159" t="s">
        <v>82</v>
      </c>
      <c r="D43" s="160">
        <f ca="1">INDIRECT("'"&amp;$B42&amp;"'!E13",TRUE)</f>
        <v>0</v>
      </c>
      <c r="E43" s="160">
        <f ca="1">INDIRECT("'"&amp;$B42&amp;"'!E14",TRUE)</f>
        <v>380394</v>
      </c>
      <c r="F43" s="160">
        <f ca="1">INDIRECT("'"&amp;$B42&amp;"'!E15",TRUE)</f>
        <v>0</v>
      </c>
      <c r="G43" s="160">
        <f ca="1">INDIRECT("'"&amp;$B42&amp;"'!E16",TRUE)</f>
        <v>0</v>
      </c>
      <c r="H43" s="160">
        <f ca="1">INDIRECT("'"&amp;$B42&amp;"'!E17",TRUE)</f>
        <v>0</v>
      </c>
      <c r="I43" s="160">
        <f ca="1">INDIRECT("'"&amp;$B42&amp;"'!E18",TRUE)</f>
        <v>0</v>
      </c>
      <c r="J43" s="160">
        <f ca="1">INDIRECT("'"&amp;$B42&amp;"'!E19",TRUE)</f>
        <v>0</v>
      </c>
      <c r="K43" s="160">
        <f ca="1">INDIRECT("'"&amp;$B42&amp;"'!E20",TRUE)</f>
        <v>0</v>
      </c>
      <c r="L43" s="160">
        <f ca="1">INDIRECT("'"&amp;$B42&amp;"'!e21",TRUE)</f>
        <v>0</v>
      </c>
      <c r="M43" s="160">
        <f ca="1">INDIRECT("'"&amp;$B42&amp;"'!E22",TRUE)</f>
        <v>0</v>
      </c>
      <c r="N43" s="160">
        <f ca="1">INDIRECT("'"&amp;$B42&amp;"'!E23",TRUE)</f>
        <v>0</v>
      </c>
      <c r="O43" s="160">
        <f ca="1">INDIRECT("'"&amp;$B42&amp;"'!E24",TRUE)</f>
        <v>0</v>
      </c>
      <c r="P43" s="160">
        <f ca="1">INDIRECT("'"&amp;$B42&amp;"'!E25",TRUE)</f>
        <v>4184339</v>
      </c>
      <c r="Q43" s="160">
        <f ca="1">INDIRECT("'"&amp;$B42&amp;"'!E26",TRUE)</f>
        <v>0</v>
      </c>
      <c r="R43" s="161">
        <f t="shared" ca="1" si="0"/>
        <v>4564733</v>
      </c>
      <c r="S43" s="162">
        <f ca="1">INDIRECT("'"&amp;$B42&amp;"'!E29",TRUE)</f>
        <v>0</v>
      </c>
      <c r="T43" s="163">
        <f t="shared" ca="1" si="1"/>
        <v>4564733</v>
      </c>
      <c r="U43" s="160">
        <f>'STATE TAX DETAIL (TRANSPOSED)'!AR27</f>
        <v>1134181</v>
      </c>
      <c r="V43" s="160">
        <f ca="1">INDIRECT("'"&amp;$B42&amp;"'!E225",TRUE)</f>
        <v>0</v>
      </c>
      <c r="W43" s="163">
        <f ca="1">U43+V43</f>
        <v>1134181</v>
      </c>
      <c r="X43" s="160">
        <f ca="1">INDIRECT("'"&amp;$B42&amp;"'!E136",TRUE)</f>
        <v>9509861</v>
      </c>
      <c r="Y43" s="160">
        <f ca="1">INDIRECT("'"&amp;$B42&amp;"'!E137",TRUE)</f>
        <v>190197</v>
      </c>
      <c r="Z43" s="160">
        <f ca="1">INDIRECT("'"&amp;$B42&amp;"'!E138",TRUE)</f>
        <v>574602</v>
      </c>
      <c r="AA43" s="160">
        <f ca="1">INDIRECT("'"&amp;$B42&amp;"'!E139",TRUE)</f>
        <v>46025</v>
      </c>
      <c r="AB43" s="160">
        <f ca="1">INDIRECT("'"&amp;$B42&amp;"'!E140",TRUE)</f>
        <v>0</v>
      </c>
      <c r="AC43" s="160">
        <f ca="1">INDIRECT("'"&amp;$B42&amp;"'!E141",TRUE)</f>
        <v>0</v>
      </c>
      <c r="AD43" s="160">
        <f ca="1">INDIRECT("'"&amp;$B42&amp;"'!E142",TRUE)</f>
        <v>349012</v>
      </c>
      <c r="AE43" s="160">
        <f ca="1">INDIRECT("'"&amp;$B42&amp;"'!E143",TRUE)</f>
        <v>0</v>
      </c>
      <c r="AF43" s="164">
        <f ca="1">SUM(X43:AE43)</f>
        <v>10669697</v>
      </c>
      <c r="AG43" s="165">
        <f ca="1">INDIRECT("'"&amp;$B42&amp;"'!E8",TRUE)</f>
        <v>4564733</v>
      </c>
      <c r="AH43" s="163">
        <f ca="1">INDIRECT("'"&amp;$B42&amp;"'!E147",TRUE)</f>
        <v>2282367</v>
      </c>
      <c r="AI43" s="160">
        <f ca="1">INDIRECT("'"&amp;$B42&amp;"'!E151",TRUE)</f>
        <v>0</v>
      </c>
      <c r="AJ43" s="160">
        <f ca="1">INDIRECT("'"&amp;$B42&amp;"'!E152",TRUE)</f>
        <v>0</v>
      </c>
      <c r="AK43" s="160">
        <f ca="1">INDIRECT("'"&amp;$B42&amp;"'!E153",TRUE)</f>
        <v>0</v>
      </c>
      <c r="AL43" s="160">
        <f ca="1">INDIRECT("'"&amp;$B42&amp;"'!E154",TRUE)</f>
        <v>0</v>
      </c>
      <c r="AM43" s="160">
        <f ca="1">INDIRECT("'"&amp;$B42&amp;"'!E155",TRUE)</f>
        <v>0</v>
      </c>
      <c r="AN43" s="160">
        <f ca="1">INDIRECT("'"&amp;$B42&amp;"'!E156",TRUE)</f>
        <v>0</v>
      </c>
      <c r="AO43" s="160">
        <f ca="1">INDIRECT("'"&amp;$B42&amp;"'!E157",TRUE)</f>
        <v>0</v>
      </c>
      <c r="AP43" s="163">
        <f ca="1">SUM(AI43:AO43)</f>
        <v>0</v>
      </c>
      <c r="AQ43" s="163">
        <f ca="1">AF43+AG43+AH43+AP43</f>
        <v>17516797</v>
      </c>
      <c r="AR43" s="163">
        <f>'STATE TAX DETAIL (TRANSPOSED)'!AR61</f>
        <v>1509230</v>
      </c>
      <c r="AS43" s="184"/>
      <c r="AT43" s="163">
        <f ca="1">INDIRECT("'"&amp;$B42&amp;"'!C2",TRUE)</f>
        <v>380394438</v>
      </c>
      <c r="AU43" s="163">
        <f>'Uinta Taxes'!E229</f>
        <v>141772521</v>
      </c>
      <c r="AV43" s="496">
        <f ca="1">T43+W43+AF43+AG43+AH43+AR43+AP43</f>
        <v>24724941</v>
      </c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</row>
    <row r="44" spans="2:65">
      <c r="B44" s="504" t="s">
        <v>201</v>
      </c>
      <c r="C44" s="130" t="s">
        <v>81</v>
      </c>
      <c r="D44" s="112">
        <f ca="1">INDIRECT("'"&amp;$B44&amp;"'!D13",TRUE)</f>
        <v>0.52200000000000002</v>
      </c>
      <c r="E44" s="112">
        <f ca="1">INDIRECT("'"&amp;$B44&amp;"'!D14",TRUE)</f>
        <v>2.218</v>
      </c>
      <c r="F44" s="112">
        <f ca="1">INDIRECT("'"&amp;$B44&amp;"'!D15",TRUE)</f>
        <v>0.97799999999999998</v>
      </c>
      <c r="G44" s="112">
        <f ca="1">INDIRECT("'"&amp;$B44&amp;"'!D16",TRUE)</f>
        <v>0</v>
      </c>
      <c r="H44" s="112">
        <f ca="1">INDIRECT("'"&amp;$B44&amp;"'!D17",TRUE)</f>
        <v>0</v>
      </c>
      <c r="I44" s="112">
        <f ca="1">INDIRECT("'"&amp;$B44&amp;"'!D18",TRUE)</f>
        <v>0</v>
      </c>
      <c r="J44" s="112">
        <f ca="1">INDIRECT("'"&amp;$B44&amp;"'!D19",TRUE)</f>
        <v>0</v>
      </c>
      <c r="K44" s="112">
        <f ca="1">INDIRECT("'"&amp;$B44&amp;"'!D20",TRUE)</f>
        <v>0</v>
      </c>
      <c r="L44" s="112">
        <f ca="1">INDIRECT("'"&amp;$B44&amp;"'!D21",TRUE)</f>
        <v>0</v>
      </c>
      <c r="M44" s="112">
        <f ca="1">INDIRECT("'"&amp;$B44&amp;"'!D22",TRUE)</f>
        <v>0</v>
      </c>
      <c r="N44" s="112">
        <f ca="1">INDIRECT("'"&amp;$B44&amp;"'!D23",TRUE)</f>
        <v>0</v>
      </c>
      <c r="O44" s="112">
        <f ca="1">INDIRECT("'"&amp;$B44&amp;"'!D24",TRUE)</f>
        <v>0</v>
      </c>
      <c r="P44" s="112">
        <f ca="1">INDIRECT("'"&amp;$B44&amp;"'!D25",TRUE)</f>
        <v>8.282</v>
      </c>
      <c r="Q44" s="112">
        <f ca="1">INDIRECT("'"&amp;$B44&amp;"'!D26",TRUE)</f>
        <v>0</v>
      </c>
      <c r="R44" s="149">
        <f t="shared" ca="1" si="0"/>
        <v>12</v>
      </c>
      <c r="S44" s="102">
        <f ca="1">INDIRECT("'"&amp;$B44&amp;"'!D29",TRUE)</f>
        <v>0</v>
      </c>
      <c r="T44" s="137">
        <f t="shared" ca="1" si="1"/>
        <v>12</v>
      </c>
      <c r="U44" s="112"/>
      <c r="V44" s="112"/>
      <c r="W44" s="158"/>
      <c r="X44" s="112"/>
      <c r="Y44" s="112"/>
      <c r="Z44" s="112"/>
      <c r="AA44" s="112"/>
      <c r="AB44" s="112"/>
      <c r="AC44" s="112"/>
      <c r="AD44" s="112"/>
      <c r="AE44" s="112"/>
      <c r="AF44" s="146"/>
      <c r="AG44" s="144"/>
      <c r="AH44" s="137"/>
      <c r="AI44" s="112"/>
      <c r="AJ44" s="112"/>
      <c r="AK44" s="112"/>
      <c r="AL44" s="112"/>
      <c r="AM44" s="112"/>
      <c r="AN44" s="112"/>
      <c r="AO44" s="112"/>
      <c r="AP44" s="137"/>
      <c r="AQ44" s="137"/>
      <c r="AR44" s="137"/>
      <c r="AT44" s="137"/>
      <c r="AU44" s="137"/>
      <c r="AV44" s="137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79"/>
    </row>
    <row r="45" spans="2:65" s="179" customFormat="1">
      <c r="B45" s="505"/>
      <c r="C45" s="159" t="s">
        <v>82</v>
      </c>
      <c r="D45" s="160">
        <f ca="1">INDIRECT("'"&amp;$B44&amp;"'!E13",TRUE)</f>
        <v>80026</v>
      </c>
      <c r="E45" s="160">
        <f ca="1">INDIRECT("'"&amp;$B44&amp;"'!E14",TRUE)</f>
        <v>340033</v>
      </c>
      <c r="F45" s="160">
        <f ca="1">INDIRECT("'"&amp;$B44&amp;"'!E15",TRUE)</f>
        <v>149934</v>
      </c>
      <c r="G45" s="160">
        <f ca="1">INDIRECT("'"&amp;$B44&amp;"'!E16",TRUE)</f>
        <v>0</v>
      </c>
      <c r="H45" s="160">
        <f ca="1">INDIRECT("'"&amp;$B44&amp;"'!E17",TRUE)</f>
        <v>0</v>
      </c>
      <c r="I45" s="160">
        <f ca="1">INDIRECT("'"&amp;$B44&amp;"'!E18",TRUE)</f>
        <v>0</v>
      </c>
      <c r="J45" s="160">
        <f ca="1">INDIRECT("'"&amp;$B44&amp;"'!E19",TRUE)</f>
        <v>0</v>
      </c>
      <c r="K45" s="160">
        <f ca="1">INDIRECT("'"&amp;$B44&amp;"'!E20",TRUE)</f>
        <v>0</v>
      </c>
      <c r="L45" s="160">
        <f ca="1">INDIRECT("'"&amp;$B44&amp;"'!e21",TRUE)</f>
        <v>0</v>
      </c>
      <c r="M45" s="160">
        <f ca="1">INDIRECT("'"&amp;$B44&amp;"'!E22",TRUE)</f>
        <v>0</v>
      </c>
      <c r="N45" s="160">
        <f ca="1">INDIRECT("'"&amp;$B44&amp;"'!E23",TRUE)</f>
        <v>0</v>
      </c>
      <c r="O45" s="160">
        <f ca="1">INDIRECT("'"&amp;$B44&amp;"'!E24",TRUE)</f>
        <v>0</v>
      </c>
      <c r="P45" s="160">
        <f ca="1">INDIRECT("'"&amp;$B44&amp;"'!E25",TRUE)</f>
        <v>1269683</v>
      </c>
      <c r="Q45" s="160">
        <f ca="1">INDIRECT("'"&amp;$B44&amp;"'!E26",TRUE)</f>
        <v>0</v>
      </c>
      <c r="R45" s="161">
        <f t="shared" ca="1" si="0"/>
        <v>1839676</v>
      </c>
      <c r="S45" s="162">
        <f ca="1">INDIRECT("'"&amp;$B44&amp;"'!E29",TRUE)</f>
        <v>0</v>
      </c>
      <c r="T45" s="163">
        <f t="shared" ca="1" si="1"/>
        <v>1839676</v>
      </c>
      <c r="U45" s="160">
        <f>'STATE TAX DETAIL (TRANSPOSED)'!AT27</f>
        <v>280835</v>
      </c>
      <c r="V45" s="160">
        <f ca="1">INDIRECT("'"&amp;$B44&amp;"'!E225",TRUE)</f>
        <v>0</v>
      </c>
      <c r="W45" s="163">
        <f ca="1">U45+V45</f>
        <v>280835</v>
      </c>
      <c r="X45" s="160">
        <f ca="1">INDIRECT("'"&amp;$B44&amp;"'!E136",TRUE)</f>
        <v>3832657</v>
      </c>
      <c r="Y45" s="160">
        <f ca="1">INDIRECT("'"&amp;$B44&amp;"'!E137",TRUE)</f>
        <v>0</v>
      </c>
      <c r="Z45" s="160">
        <f ca="1">INDIRECT("'"&amp;$B44&amp;"'!E138",TRUE)</f>
        <v>0</v>
      </c>
      <c r="AA45" s="160">
        <f ca="1">INDIRECT("'"&amp;$B44&amp;"'!E139",TRUE)</f>
        <v>0</v>
      </c>
      <c r="AB45" s="160">
        <f ca="1">INDIRECT("'"&amp;$B44&amp;"'!E140",TRUE)</f>
        <v>0</v>
      </c>
      <c r="AC45" s="160">
        <f ca="1">INDIRECT("'"&amp;$B44&amp;"'!E141",TRUE)</f>
        <v>0</v>
      </c>
      <c r="AD45" s="160">
        <f ca="1">INDIRECT("'"&amp;$B44&amp;"'!E142",TRUE)</f>
        <v>153306</v>
      </c>
      <c r="AE45" s="160">
        <f ca="1">INDIRECT("'"&amp;$B44&amp;"'!E143",TRUE)</f>
        <v>741598</v>
      </c>
      <c r="AF45" s="164">
        <f ca="1">SUM(X45:AE45)</f>
        <v>4727561</v>
      </c>
      <c r="AG45" s="165">
        <f ca="1">INDIRECT("'"&amp;$B44&amp;"'!E8",TRUE)</f>
        <v>1839675</v>
      </c>
      <c r="AH45" s="163">
        <f ca="1">INDIRECT("'"&amp;$B44&amp;"'!E147",TRUE)</f>
        <v>919838</v>
      </c>
      <c r="AI45" s="160">
        <f ca="1">INDIRECT("'"&amp;$B44&amp;"'!E151",TRUE)</f>
        <v>0</v>
      </c>
      <c r="AJ45" s="160">
        <f ca="1">INDIRECT("'"&amp;$B44&amp;"'!E152",TRUE)</f>
        <v>0</v>
      </c>
      <c r="AK45" s="160">
        <f ca="1">INDIRECT("'"&amp;$B44&amp;"'!E153",TRUE)</f>
        <v>0</v>
      </c>
      <c r="AL45" s="160">
        <f ca="1">INDIRECT("'"&amp;$B44&amp;"'!E154",TRUE)</f>
        <v>0</v>
      </c>
      <c r="AM45" s="160">
        <f ca="1">INDIRECT("'"&amp;$B44&amp;"'!E155",TRUE)</f>
        <v>0</v>
      </c>
      <c r="AN45" s="160">
        <f ca="1">INDIRECT("'"&amp;$B44&amp;"'!E156",TRUE)</f>
        <v>0</v>
      </c>
      <c r="AO45" s="160">
        <f ca="1">INDIRECT("'"&amp;$B44&amp;"'!E157",TRUE)</f>
        <v>0</v>
      </c>
      <c r="AP45" s="163">
        <f ca="1">SUM(AI45:AO45)</f>
        <v>0</v>
      </c>
      <c r="AQ45" s="163">
        <f ca="1">AF45+AG45+AH45+AP45</f>
        <v>7487074</v>
      </c>
      <c r="AR45" s="163">
        <f>'STATE TAX DETAIL (TRANSPOSED)'!AT61</f>
        <v>1442934</v>
      </c>
      <c r="AS45" s="184"/>
      <c r="AT45" s="163">
        <f ca="1">INDIRECT("'"&amp;$B44&amp;"'!C2",TRUE)</f>
        <v>153306273</v>
      </c>
      <c r="AU45" s="163">
        <f>'Washakie Taxes'!E229</f>
        <v>54792680</v>
      </c>
      <c r="AV45" s="496">
        <f ca="1">T45+W45+AF45+AG45+AH45+AR45+AP45</f>
        <v>11050519</v>
      </c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</row>
    <row r="46" spans="2:65" s="180" customFormat="1">
      <c r="B46" s="504" t="s">
        <v>202</v>
      </c>
      <c r="C46" s="130" t="s">
        <v>81</v>
      </c>
      <c r="D46" s="79">
        <f ca="1">INDIRECT("'"&amp;$B46&amp;"'!D13",TRUE)</f>
        <v>0</v>
      </c>
      <c r="E46" s="79">
        <f ca="1">INDIRECT("'"&amp;$B46&amp;"'!D14",TRUE)</f>
        <v>0</v>
      </c>
      <c r="F46" s="79">
        <f ca="1">INDIRECT("'"&amp;$B46&amp;"'!D15",TRUE)</f>
        <v>0</v>
      </c>
      <c r="G46" s="79">
        <f ca="1">INDIRECT("'"&amp;$B46&amp;"'!D16",TRUE)</f>
        <v>0</v>
      </c>
      <c r="H46" s="79">
        <f ca="1">INDIRECT("'"&amp;$B46&amp;"'!D17",TRUE)</f>
        <v>0</v>
      </c>
      <c r="I46" s="79">
        <f ca="1">INDIRECT("'"&amp;$B46&amp;"'!D18",TRUE)</f>
        <v>0</v>
      </c>
      <c r="J46" s="79">
        <f ca="1">INDIRECT("'"&amp;$B46&amp;"'!D19",TRUE)</f>
        <v>0</v>
      </c>
      <c r="K46" s="79">
        <f ca="1">INDIRECT("'"&amp;$B46&amp;"'!D20",TRUE)</f>
        <v>0</v>
      </c>
      <c r="L46" s="79">
        <f ca="1">INDIRECT("'"&amp;$B46&amp;"'!D21",TRUE)</f>
        <v>0</v>
      </c>
      <c r="M46" s="79">
        <f ca="1">INDIRECT("'"&amp;$B46&amp;"'!D22",TRUE)</f>
        <v>0</v>
      </c>
      <c r="N46" s="79">
        <f ca="1">INDIRECT("'"&amp;$B46&amp;"'!D23",TRUE)</f>
        <v>0</v>
      </c>
      <c r="O46" s="79">
        <f ca="1">INDIRECT("'"&amp;$B46&amp;"'!D24",TRUE)</f>
        <v>0</v>
      </c>
      <c r="P46" s="79">
        <f ca="1">INDIRECT("'"&amp;$B46&amp;"'!D25",TRUE)</f>
        <v>12</v>
      </c>
      <c r="Q46" s="79">
        <f ca="1">INDIRECT("'"&amp;$B46&amp;"'!D26",TRUE)</f>
        <v>0</v>
      </c>
      <c r="R46" s="150">
        <f t="shared" ca="1" si="0"/>
        <v>12</v>
      </c>
      <c r="S46" s="96">
        <f ca="1">INDIRECT("'"&amp;$B46&amp;"'!D29",TRUE)</f>
        <v>0</v>
      </c>
      <c r="T46" s="138">
        <f t="shared" ca="1" si="1"/>
        <v>12</v>
      </c>
      <c r="U46" s="79"/>
      <c r="V46" s="79"/>
      <c r="W46" s="155"/>
      <c r="X46" s="79"/>
      <c r="Y46" s="79"/>
      <c r="Z46" s="79"/>
      <c r="AA46" s="79"/>
      <c r="AB46" s="79"/>
      <c r="AC46" s="79"/>
      <c r="AD46" s="79"/>
      <c r="AE46" s="79"/>
      <c r="AF46" s="147"/>
      <c r="AG46" s="138"/>
      <c r="AH46" s="138"/>
      <c r="AI46" s="79"/>
      <c r="AJ46" s="79"/>
      <c r="AK46" s="79"/>
      <c r="AL46" s="79"/>
      <c r="AM46" s="79"/>
      <c r="AN46" s="79"/>
      <c r="AO46" s="79"/>
      <c r="AP46" s="138"/>
      <c r="AQ46" s="138"/>
      <c r="AR46" s="141"/>
      <c r="AS46" s="78"/>
      <c r="AT46" s="141"/>
      <c r="AU46" s="141"/>
      <c r="AV46" s="141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</row>
    <row r="47" spans="2:65" s="179" customFormat="1" ht="16.5" thickBot="1">
      <c r="B47" s="504"/>
      <c r="C47" s="156" t="s">
        <v>82</v>
      </c>
      <c r="D47" s="135">
        <f ca="1">INDIRECT("'"&amp;$B46&amp;"'!E13",TRUE)</f>
        <v>0</v>
      </c>
      <c r="E47" s="135">
        <f ca="1">INDIRECT("'"&amp;$B46&amp;"'!E14",TRUE)</f>
        <v>0</v>
      </c>
      <c r="F47" s="135">
        <f ca="1">INDIRECT("'"&amp;$B46&amp;"'!E15",TRUE)</f>
        <v>0</v>
      </c>
      <c r="G47" s="135">
        <f ca="1">INDIRECT("'"&amp;$B46&amp;"'!E16",TRUE)</f>
        <v>0</v>
      </c>
      <c r="H47" s="135">
        <f ca="1">INDIRECT("'"&amp;$B46&amp;"'!E17",TRUE)</f>
        <v>0</v>
      </c>
      <c r="I47" s="135">
        <f ca="1">INDIRECT("'"&amp;$B46&amp;"'!E18",TRUE)</f>
        <v>0</v>
      </c>
      <c r="J47" s="135">
        <f ca="1">INDIRECT("'"&amp;$B46&amp;"'!E19",TRUE)</f>
        <v>0</v>
      </c>
      <c r="K47" s="135">
        <f ca="1">INDIRECT("'"&amp;$B46&amp;"'!E20",TRUE)</f>
        <v>0</v>
      </c>
      <c r="L47" s="135">
        <f ca="1">INDIRECT("'"&amp;$B46&amp;"'!e21",TRUE)</f>
        <v>0</v>
      </c>
      <c r="M47" s="135">
        <f ca="1">INDIRECT("'"&amp;$B46&amp;"'!E22",TRUE)</f>
        <v>0</v>
      </c>
      <c r="N47" s="135">
        <f ca="1">INDIRECT("'"&amp;$B46&amp;"'!E23",TRUE)</f>
        <v>0</v>
      </c>
      <c r="O47" s="135">
        <f ca="1">INDIRECT("'"&amp;$B46&amp;"'!E24",TRUE)</f>
        <v>0</v>
      </c>
      <c r="P47" s="135">
        <f ca="1">INDIRECT("'"&amp;$B46&amp;"'!E25",TRUE)</f>
        <v>2069264</v>
      </c>
      <c r="Q47" s="135">
        <f ca="1">INDIRECT("'"&amp;$B46&amp;"'!E26",TRUE)</f>
        <v>0</v>
      </c>
      <c r="R47" s="153">
        <f t="shared" ca="1" si="0"/>
        <v>2069264</v>
      </c>
      <c r="S47" s="154">
        <f ca="1">INDIRECT("'"&amp;$B46&amp;"'!E29",TRUE)</f>
        <v>0</v>
      </c>
      <c r="T47" s="155">
        <f t="shared" ca="1" si="1"/>
        <v>2069264</v>
      </c>
      <c r="U47" s="135">
        <f>'STATE TAX DETAIL (TRANSPOSED)'!AV27</f>
        <v>249619</v>
      </c>
      <c r="V47" s="135">
        <f ca="1">INDIRECT("'"&amp;$B46&amp;"'!E225",TRUE)</f>
        <v>0</v>
      </c>
      <c r="W47" s="155">
        <f ca="1">U47+V47</f>
        <v>249619</v>
      </c>
      <c r="X47" s="135">
        <f ca="1">INDIRECT("'"&amp;$B46&amp;"'!E136",TRUE)</f>
        <v>4310967</v>
      </c>
      <c r="Y47" s="135">
        <f ca="1">INDIRECT("'"&amp;$B46&amp;"'!E137",TRUE)</f>
        <v>86219</v>
      </c>
      <c r="Z47" s="135">
        <f ca="1">INDIRECT("'"&amp;$B46&amp;"'!E138",TRUE)</f>
        <v>0</v>
      </c>
      <c r="AA47" s="135">
        <f ca="1">INDIRECT("'"&amp;$B46&amp;"'!E139",TRUE)</f>
        <v>0</v>
      </c>
      <c r="AB47" s="135">
        <f ca="1">INDIRECT("'"&amp;$B46&amp;"'!E140",TRUE)</f>
        <v>0</v>
      </c>
      <c r="AC47" s="135">
        <f ca="1">INDIRECT("'"&amp;$B46&amp;"'!E141",TRUE)</f>
        <v>0</v>
      </c>
      <c r="AD47" s="135">
        <f ca="1">INDIRECT("'"&amp;$B46&amp;"'!E142",TRUE)</f>
        <v>172439</v>
      </c>
      <c r="AE47" s="135">
        <f ca="1">INDIRECT("'"&amp;$B46&amp;"'!E143",TRUE)</f>
        <v>0</v>
      </c>
      <c r="AF47" s="157">
        <f ca="1">SUM(X47:AE47)</f>
        <v>4569625</v>
      </c>
      <c r="AG47" s="155">
        <f ca="1">INDIRECT("'"&amp;$B46&amp;"'!E8",TRUE)</f>
        <v>2069264</v>
      </c>
      <c r="AH47" s="155">
        <f ca="1">INDIRECT("'"&amp;$B46&amp;"'!E147",TRUE)</f>
        <v>1034632</v>
      </c>
      <c r="AI47" s="135">
        <f ca="1">INDIRECT("'"&amp;$B46&amp;"'!E151",TRUE)</f>
        <v>0</v>
      </c>
      <c r="AJ47" s="135">
        <f ca="1">INDIRECT("'"&amp;$B46&amp;"'!E152",TRUE)</f>
        <v>0</v>
      </c>
      <c r="AK47" s="135">
        <f ca="1">INDIRECT("'"&amp;$B46&amp;"'!E153",TRUE)</f>
        <v>0</v>
      </c>
      <c r="AL47" s="135">
        <f ca="1">INDIRECT("'"&amp;$B46&amp;"'!E154",TRUE)</f>
        <v>0</v>
      </c>
      <c r="AM47" s="135">
        <f ca="1">INDIRECT("'"&amp;$B46&amp;"'!E155",TRUE)</f>
        <v>0</v>
      </c>
      <c r="AN47" s="135">
        <f ca="1">INDIRECT("'"&amp;$B46&amp;"'!E156",TRUE)</f>
        <v>0</v>
      </c>
      <c r="AO47" s="135">
        <f ca="1">INDIRECT("'"&amp;$B46&amp;"'!E157",TRUE)</f>
        <v>0</v>
      </c>
      <c r="AP47" s="155">
        <f ca="1">SUM(AI47:AO47)</f>
        <v>0</v>
      </c>
      <c r="AQ47" s="139">
        <f ca="1">AF47+AG47+AH47+AP47</f>
        <v>7673521</v>
      </c>
      <c r="AR47" s="155">
        <f>'STATE TAX DETAIL (TRANSPOSED)'!AV61</f>
        <v>2631807</v>
      </c>
      <c r="AS47" s="184"/>
      <c r="AT47" s="155">
        <f ca="1">INDIRECT("'"&amp;$B46&amp;"'!C2",TRUE)</f>
        <v>172438668</v>
      </c>
      <c r="AU47" s="155">
        <f>'Weston Taxes'!E229</f>
        <v>31202332</v>
      </c>
      <c r="AV47" s="497">
        <f ca="1">T47+W47+AF47+AG47+AH47+AR47+AP47</f>
        <v>12624211</v>
      </c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</row>
    <row r="48" spans="2:65" s="181" customFormat="1">
      <c r="B48" s="506" t="s">
        <v>136</v>
      </c>
      <c r="C48" s="166" t="s">
        <v>206</v>
      </c>
      <c r="D48" s="167">
        <f t="shared" ref="D48:S48" ca="1" si="2">AVERAGE(D2,D4,D6,D8,D10,D12,D14,D16,D18,D20,D22,D24,D26,D28,D30,D32,D34,D36,D38,D40,D42,D44,D46)</f>
        <v>0.45473913043478259</v>
      </c>
      <c r="E48" s="167">
        <f t="shared" ca="1" si="2"/>
        <v>0.61991304347826093</v>
      </c>
      <c r="F48" s="167">
        <f t="shared" ca="1" si="2"/>
        <v>0.19469565217391302</v>
      </c>
      <c r="G48" s="167">
        <f t="shared" ca="1" si="2"/>
        <v>4.2260869565217393E-2</v>
      </c>
      <c r="H48" s="167">
        <f t="shared" ca="1" si="2"/>
        <v>0</v>
      </c>
      <c r="I48" s="167">
        <f t="shared" ca="1" si="2"/>
        <v>4.9347826086956523E-2</v>
      </c>
      <c r="J48" s="167">
        <f t="shared" ca="1" si="2"/>
        <v>5.9130434782608699E-3</v>
      </c>
      <c r="K48" s="167">
        <f t="shared" ca="1" si="2"/>
        <v>0</v>
      </c>
      <c r="L48" s="167">
        <f t="shared" ca="1" si="2"/>
        <v>0.17456521739130437</v>
      </c>
      <c r="M48" s="167">
        <f t="shared" ca="1" si="2"/>
        <v>6.1086956521739129E-2</v>
      </c>
      <c r="N48" s="167">
        <f t="shared" ca="1" si="2"/>
        <v>5.1521739130434785E-2</v>
      </c>
      <c r="O48" s="167">
        <f t="shared" ca="1" si="2"/>
        <v>1.2652173913043477E-2</v>
      </c>
      <c r="P48" s="167">
        <f t="shared" ca="1" si="2"/>
        <v>10.108478260869566</v>
      </c>
      <c r="Q48" s="167">
        <f t="shared" ca="1" si="2"/>
        <v>0</v>
      </c>
      <c r="R48" s="167">
        <f t="shared" ca="1" si="2"/>
        <v>11.775173913043476</v>
      </c>
      <c r="S48" s="167">
        <f t="shared" ca="1" si="2"/>
        <v>0</v>
      </c>
      <c r="T48" s="167">
        <f t="shared" ca="1" si="1"/>
        <v>11.775173913043476</v>
      </c>
      <c r="U48" s="167"/>
      <c r="V48" s="167"/>
      <c r="W48" s="447"/>
      <c r="X48" s="167"/>
      <c r="Y48" s="167"/>
      <c r="Z48" s="167"/>
      <c r="AA48" s="167"/>
      <c r="AB48" s="167"/>
      <c r="AC48" s="167"/>
      <c r="AD48" s="167"/>
      <c r="AE48" s="167"/>
      <c r="AF48" s="170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72"/>
      <c r="AS48" s="78"/>
      <c r="AT48" s="264"/>
      <c r="AU48" s="171"/>
      <c r="AV48" s="17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</row>
    <row r="49" spans="2:65" s="182" customFormat="1" ht="16.5" thickBot="1">
      <c r="B49" s="507"/>
      <c r="C49" s="168" t="s">
        <v>82</v>
      </c>
      <c r="D49" s="169">
        <f t="shared" ref="D49:S49" ca="1" si="3">SUM(D3,D5,D7,D9,D11,D13,D15,D17,D19,D21,D23,D25,D27,D29,D31,D33,D35,D37,D39,D41,D43,D45,D47)</f>
        <v>9070215</v>
      </c>
      <c r="E49" s="169">
        <f t="shared" ca="1" si="3"/>
        <v>11174168</v>
      </c>
      <c r="F49" s="169">
        <f t="shared" ca="1" si="3"/>
        <v>2781041</v>
      </c>
      <c r="G49" s="169">
        <f t="shared" ca="1" si="3"/>
        <v>936256</v>
      </c>
      <c r="H49" s="169">
        <f t="shared" ca="1" si="3"/>
        <v>0</v>
      </c>
      <c r="I49" s="169">
        <f t="shared" ca="1" si="3"/>
        <v>429800</v>
      </c>
      <c r="J49" s="169">
        <f t="shared" ca="1" si="3"/>
        <v>32717</v>
      </c>
      <c r="K49" s="169">
        <f t="shared" ca="1" si="3"/>
        <v>0</v>
      </c>
      <c r="L49" s="169">
        <f t="shared" ca="1" si="3"/>
        <v>1161375</v>
      </c>
      <c r="M49" s="169">
        <f t="shared" ca="1" si="3"/>
        <v>2192400</v>
      </c>
      <c r="N49" s="169">
        <f t="shared" ca="1" si="3"/>
        <v>244257</v>
      </c>
      <c r="O49" s="169">
        <f t="shared" ca="1" si="3"/>
        <v>59384</v>
      </c>
      <c r="P49" s="169">
        <f t="shared" ca="1" si="3"/>
        <v>283001468</v>
      </c>
      <c r="Q49" s="169">
        <f t="shared" ca="1" si="3"/>
        <v>0</v>
      </c>
      <c r="R49" s="169">
        <f t="shared" ca="1" si="3"/>
        <v>311083081</v>
      </c>
      <c r="S49" s="169">
        <f t="shared" ca="1" si="3"/>
        <v>0</v>
      </c>
      <c r="T49" s="169">
        <f t="shared" ca="1" si="1"/>
        <v>311083081</v>
      </c>
      <c r="U49" s="169">
        <f>SUM(U2:U47)</f>
        <v>36800799</v>
      </c>
      <c r="V49" s="169">
        <v>0</v>
      </c>
      <c r="W49" s="169">
        <f ca="1">SUM(W2:W47)</f>
        <v>36800799</v>
      </c>
      <c r="X49" s="169">
        <f t="shared" ref="X49:AU49" ca="1" si="4">SUM(X3,X5,X7,X9,X11,X13,X15,X17,X19,X21,X23,X25,X27,X29,X31,X33,X35,X37,X39,X41,X43,X45,X47)</f>
        <v>691349315</v>
      </c>
      <c r="Y49" s="169">
        <f t="shared" ca="1" si="4"/>
        <v>10188727</v>
      </c>
      <c r="Z49" s="169">
        <f t="shared" ca="1" si="4"/>
        <v>3411111</v>
      </c>
      <c r="AA49" s="169">
        <f t="shared" ca="1" si="4"/>
        <v>446606</v>
      </c>
      <c r="AB49" s="169">
        <f t="shared" ca="1" si="4"/>
        <v>927805</v>
      </c>
      <c r="AC49" s="169">
        <f t="shared" ca="1" si="4"/>
        <v>0</v>
      </c>
      <c r="AD49" s="169">
        <f t="shared" ca="1" si="4"/>
        <v>26851896</v>
      </c>
      <c r="AE49" s="169">
        <f t="shared" ca="1" si="4"/>
        <v>5445974</v>
      </c>
      <c r="AF49" s="173">
        <f t="shared" ca="1" si="4"/>
        <v>738621434</v>
      </c>
      <c r="AG49" s="169">
        <f t="shared" ca="1" si="4"/>
        <v>331847672</v>
      </c>
      <c r="AH49" s="169">
        <f t="shared" ca="1" si="4"/>
        <v>165923836</v>
      </c>
      <c r="AI49" s="169">
        <f t="shared" ca="1" si="4"/>
        <v>51204221</v>
      </c>
      <c r="AJ49" s="169">
        <f t="shared" ca="1" si="4"/>
        <v>8905828</v>
      </c>
      <c r="AK49" s="169">
        <f t="shared" ca="1" si="4"/>
        <v>0</v>
      </c>
      <c r="AL49" s="169">
        <f t="shared" ca="1" si="4"/>
        <v>2671765</v>
      </c>
      <c r="AM49" s="169">
        <f t="shared" ca="1" si="4"/>
        <v>0</v>
      </c>
      <c r="AN49" s="169">
        <f t="shared" ca="1" si="4"/>
        <v>0</v>
      </c>
      <c r="AO49" s="169">
        <f t="shared" ca="1" si="4"/>
        <v>4112660</v>
      </c>
      <c r="AP49" s="169">
        <f t="shared" ca="1" si="4"/>
        <v>66894474</v>
      </c>
      <c r="AQ49" s="169">
        <f t="shared" ca="1" si="4"/>
        <v>1303287416</v>
      </c>
      <c r="AR49" s="174">
        <f t="shared" si="4"/>
        <v>154072361</v>
      </c>
      <c r="AS49" s="78"/>
      <c r="AT49" s="265">
        <f ca="1">SUM(AT3,AT5,AT7,AT9,AT11,AT13,AT15,AT17,AT19,AT21,AT23,AT25,AT27,AT29,AT31,AT33,AT35,AT37,AT39,AT41,AT43,AT45,AT47)</f>
        <v>27653972620</v>
      </c>
      <c r="AU49" s="169">
        <f t="shared" si="4"/>
        <v>5588200867</v>
      </c>
      <c r="AV49" s="174">
        <f ca="1">SUM(AV3,AV5,AV7,AV9,AV11,AV13,AV15,AV17,AV19,AV21,AV23,AV25,AV27,AV29,AV31,AV33,AV35,AV37,AV39,AV41,AV43,AV45,AV47)</f>
        <v>1805243657</v>
      </c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</row>
  </sheetData>
  <mergeCells count="24">
    <mergeCell ref="B32:B33"/>
    <mergeCell ref="B42:B43"/>
    <mergeCell ref="B44:B45"/>
    <mergeCell ref="B46:B47"/>
    <mergeCell ref="B34:B35"/>
    <mergeCell ref="B36:B37"/>
    <mergeCell ref="B38:B39"/>
    <mergeCell ref="B40:B41"/>
    <mergeCell ref="B30:B31"/>
    <mergeCell ref="B48:B49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</mergeCells>
  <phoneticPr fontId="2" type="noConversion"/>
  <pageMargins left="0.75" right="0.61" top="0.5" bottom="1" header="0.5" footer="0.5"/>
  <pageSetup scale="56" orientation="landscape" r:id="rId1"/>
  <headerFooter alignWithMargins="0">
    <oddFooter>&amp;C&amp;A&amp;R&amp;P OF 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6">
    <tabColor theme="4" tint="0.39997558519241921"/>
  </sheetPr>
  <dimension ref="B1:AX73"/>
  <sheetViews>
    <sheetView workbookViewId="0">
      <pane xSplit="2" ySplit="3" topLeftCell="C4" activePane="bottomRight" state="frozen"/>
      <selection activeCell="E80" sqref="E80"/>
      <selection pane="topRight" activeCell="E80" sqref="E80"/>
      <selection pane="bottomLeft" activeCell="E80" sqref="E80"/>
      <selection pane="bottomRight" activeCell="E80" sqref="E80"/>
    </sheetView>
  </sheetViews>
  <sheetFormatPr defaultColWidth="9.140625" defaultRowHeight="15.75"/>
  <cols>
    <col min="1" max="1" width="1.28515625" style="78" customWidth="1"/>
    <col min="2" max="2" width="46.85546875" style="84" customWidth="1"/>
    <col min="3" max="3" width="9.85546875" style="107" bestFit="1" customWidth="1"/>
    <col min="4" max="4" width="22" style="100" bestFit="1" customWidth="1"/>
    <col min="5" max="5" width="10.7109375" style="117" bestFit="1" customWidth="1"/>
    <col min="6" max="6" width="22" style="100" bestFit="1" customWidth="1"/>
    <col min="7" max="7" width="9.140625" style="117" bestFit="1"/>
    <col min="8" max="8" width="23" style="100" bestFit="1" customWidth="1"/>
    <col min="9" max="9" width="9.85546875" style="117" bestFit="1" customWidth="1"/>
    <col min="10" max="10" width="21.85546875" style="100" bestFit="1" customWidth="1"/>
    <col min="11" max="11" width="9.85546875" style="117" bestFit="1" customWidth="1"/>
    <col min="12" max="12" width="21.85546875" style="100" bestFit="1" customWidth="1"/>
    <col min="13" max="13" width="9.85546875" style="117" bestFit="1" customWidth="1"/>
    <col min="14" max="14" width="21.42578125" style="100" bestFit="1" customWidth="1"/>
    <col min="15" max="15" width="15.7109375" style="117" bestFit="1" customWidth="1"/>
    <col min="16" max="16" width="22" style="100" bestFit="1" customWidth="1"/>
    <col min="17" max="17" width="15.7109375" style="117" bestFit="1" customWidth="1"/>
    <col min="18" max="18" width="18.42578125" style="100" bestFit="1" customWidth="1"/>
    <col min="19" max="19" width="15.7109375" style="117" bestFit="1" customWidth="1"/>
    <col min="20" max="20" width="21.42578125" style="100" bestFit="1" customWidth="1"/>
    <col min="21" max="21" width="15.7109375" style="117" bestFit="1" customWidth="1"/>
    <col min="22" max="22" width="22" style="100" bestFit="1" customWidth="1"/>
    <col min="23" max="23" width="15.7109375" style="117" bestFit="1" customWidth="1"/>
    <col min="24" max="24" width="22" style="100" bestFit="1" customWidth="1"/>
    <col min="25" max="25" width="14.5703125" style="117" bestFit="1" customWidth="1"/>
    <col min="26" max="26" width="21.42578125" style="100" bestFit="1" customWidth="1"/>
    <col min="27" max="27" width="15.7109375" style="117" bestFit="1" customWidth="1"/>
    <col min="28" max="28" width="21.42578125" style="100" bestFit="1" customWidth="1"/>
    <col min="29" max="29" width="16.85546875" style="117" bestFit="1" customWidth="1"/>
    <col min="30" max="30" width="21.42578125" style="100" bestFit="1" customWidth="1"/>
    <col min="31" max="31" width="15.7109375" style="117" bestFit="1" customWidth="1"/>
    <col min="32" max="32" width="22" style="100" bestFit="1" customWidth="1"/>
    <col min="33" max="33" width="15.7109375" style="117" bestFit="1" customWidth="1"/>
    <col min="34" max="34" width="20.7109375" style="100" bestFit="1" customWidth="1"/>
    <col min="35" max="35" width="9.85546875" style="117" bestFit="1" customWidth="1"/>
    <col min="36" max="36" width="21.28515625" style="100" bestFit="1" customWidth="1"/>
    <col min="37" max="37" width="9.85546875" style="117" bestFit="1" customWidth="1"/>
    <col min="38" max="38" width="21.28515625" style="100" bestFit="1" customWidth="1"/>
    <col min="39" max="39" width="9.42578125" style="117" bestFit="1" customWidth="1"/>
    <col min="40" max="40" width="21.85546875" style="100" bestFit="1" customWidth="1"/>
    <col min="41" max="41" width="9.140625" style="117" bestFit="1"/>
    <col min="42" max="42" width="21.28515625" style="100" bestFit="1" customWidth="1"/>
    <col min="43" max="43" width="9.85546875" style="117" bestFit="1" customWidth="1"/>
    <col min="44" max="44" width="21.28515625" style="100" bestFit="1" customWidth="1"/>
    <col min="45" max="45" width="9.85546875" style="117" bestFit="1" customWidth="1"/>
    <col min="46" max="46" width="21.28515625" style="100" bestFit="1" customWidth="1"/>
    <col min="47" max="47" width="10.42578125" style="117" bestFit="1" customWidth="1"/>
    <col min="48" max="48" width="19.140625" style="100" bestFit="1" customWidth="1"/>
    <col min="49" max="50" width="19.85546875" style="78" bestFit="1" customWidth="1"/>
    <col min="51" max="16384" width="9.140625" style="78"/>
  </cols>
  <sheetData>
    <row r="1" spans="2:48">
      <c r="B1" s="82">
        <v>2024</v>
      </c>
      <c r="C1" s="508" t="s">
        <v>164</v>
      </c>
      <c r="D1" s="509"/>
      <c r="E1" s="508" t="s">
        <v>181</v>
      </c>
      <c r="F1" s="509"/>
      <c r="G1" s="508" t="s">
        <v>182</v>
      </c>
      <c r="H1" s="509"/>
      <c r="I1" s="508" t="s">
        <v>183</v>
      </c>
      <c r="J1" s="509"/>
      <c r="K1" s="508" t="s">
        <v>184</v>
      </c>
      <c r="L1" s="509"/>
      <c r="M1" s="508" t="s">
        <v>185</v>
      </c>
      <c r="N1" s="509"/>
      <c r="O1" s="508" t="s">
        <v>186</v>
      </c>
      <c r="P1" s="509"/>
      <c r="Q1" s="508" t="s">
        <v>187</v>
      </c>
      <c r="R1" s="509"/>
      <c r="S1" s="508" t="s">
        <v>188</v>
      </c>
      <c r="T1" s="509"/>
      <c r="U1" s="508" t="s">
        <v>189</v>
      </c>
      <c r="V1" s="509"/>
      <c r="W1" s="508" t="s">
        <v>190</v>
      </c>
      <c r="X1" s="509"/>
      <c r="Y1" s="508" t="s">
        <v>191</v>
      </c>
      <c r="Z1" s="509"/>
      <c r="AA1" s="508" t="s">
        <v>192</v>
      </c>
      <c r="AB1" s="509"/>
      <c r="AC1" s="508" t="s">
        <v>193</v>
      </c>
      <c r="AD1" s="509"/>
      <c r="AE1" s="508" t="s">
        <v>194</v>
      </c>
      <c r="AF1" s="509"/>
      <c r="AG1" s="508" t="s">
        <v>195</v>
      </c>
      <c r="AH1" s="509"/>
      <c r="AI1" s="508" t="s">
        <v>196</v>
      </c>
      <c r="AJ1" s="509"/>
      <c r="AK1" s="508" t="s">
        <v>197</v>
      </c>
      <c r="AL1" s="509"/>
      <c r="AM1" s="508" t="s">
        <v>198</v>
      </c>
      <c r="AN1" s="509"/>
      <c r="AO1" s="508" t="s">
        <v>199</v>
      </c>
      <c r="AP1" s="509"/>
      <c r="AQ1" s="508" t="s">
        <v>200</v>
      </c>
      <c r="AR1" s="509"/>
      <c r="AS1" s="508" t="s">
        <v>201</v>
      </c>
      <c r="AT1" s="509"/>
      <c r="AU1" s="508" t="s">
        <v>202</v>
      </c>
      <c r="AV1" s="509"/>
    </row>
    <row r="2" spans="2:48">
      <c r="B2" s="367"/>
      <c r="C2" s="96" t="s">
        <v>81</v>
      </c>
      <c r="D2" s="97" t="s">
        <v>82</v>
      </c>
      <c r="E2" s="79" t="s">
        <v>81</v>
      </c>
      <c r="F2" s="97" t="s">
        <v>82</v>
      </c>
      <c r="G2" s="79" t="s">
        <v>81</v>
      </c>
      <c r="H2" s="97" t="s">
        <v>82</v>
      </c>
      <c r="I2" s="79" t="s">
        <v>81</v>
      </c>
      <c r="J2" s="97" t="s">
        <v>82</v>
      </c>
      <c r="K2" s="79" t="s">
        <v>81</v>
      </c>
      <c r="L2" s="97" t="s">
        <v>82</v>
      </c>
      <c r="M2" s="79" t="s">
        <v>81</v>
      </c>
      <c r="N2" s="97" t="s">
        <v>82</v>
      </c>
      <c r="O2" s="79" t="s">
        <v>81</v>
      </c>
      <c r="P2" s="97" t="s">
        <v>82</v>
      </c>
      <c r="Q2" s="79" t="s">
        <v>81</v>
      </c>
      <c r="R2" s="97" t="s">
        <v>82</v>
      </c>
      <c r="S2" s="79" t="s">
        <v>81</v>
      </c>
      <c r="T2" s="97" t="s">
        <v>82</v>
      </c>
      <c r="U2" s="79" t="s">
        <v>81</v>
      </c>
      <c r="V2" s="97" t="s">
        <v>82</v>
      </c>
      <c r="W2" s="79" t="s">
        <v>81</v>
      </c>
      <c r="X2" s="97" t="s">
        <v>82</v>
      </c>
      <c r="Y2" s="79" t="s">
        <v>81</v>
      </c>
      <c r="Z2" s="97" t="s">
        <v>82</v>
      </c>
      <c r="AA2" s="79" t="s">
        <v>81</v>
      </c>
      <c r="AB2" s="97" t="s">
        <v>82</v>
      </c>
      <c r="AC2" s="79" t="s">
        <v>81</v>
      </c>
      <c r="AD2" s="97" t="s">
        <v>82</v>
      </c>
      <c r="AE2" s="79" t="s">
        <v>81</v>
      </c>
      <c r="AF2" s="97" t="s">
        <v>82</v>
      </c>
      <c r="AG2" s="79" t="s">
        <v>81</v>
      </c>
      <c r="AH2" s="97" t="s">
        <v>82</v>
      </c>
      <c r="AI2" s="79" t="s">
        <v>81</v>
      </c>
      <c r="AJ2" s="97" t="s">
        <v>82</v>
      </c>
      <c r="AK2" s="79" t="s">
        <v>81</v>
      </c>
      <c r="AL2" s="97" t="s">
        <v>82</v>
      </c>
      <c r="AM2" s="79" t="s">
        <v>81</v>
      </c>
      <c r="AN2" s="97" t="s">
        <v>82</v>
      </c>
      <c r="AO2" s="79" t="s">
        <v>81</v>
      </c>
      <c r="AP2" s="97" t="s">
        <v>82</v>
      </c>
      <c r="AQ2" s="79" t="s">
        <v>81</v>
      </c>
      <c r="AR2" s="97" t="s">
        <v>82</v>
      </c>
      <c r="AS2" s="79" t="s">
        <v>81</v>
      </c>
      <c r="AT2" s="97" t="s">
        <v>82</v>
      </c>
      <c r="AU2" s="79" t="s">
        <v>81</v>
      </c>
      <c r="AV2" s="97" t="s">
        <v>82</v>
      </c>
    </row>
    <row r="3" spans="2:48">
      <c r="B3" s="85" t="s">
        <v>90</v>
      </c>
      <c r="C3" s="101"/>
      <c r="D3" s="309"/>
      <c r="E3" s="111"/>
      <c r="F3" s="309"/>
      <c r="G3" s="111"/>
      <c r="H3" s="309"/>
      <c r="I3" s="111"/>
      <c r="J3" s="309"/>
      <c r="K3" s="111"/>
      <c r="L3" s="309"/>
      <c r="M3" s="111"/>
      <c r="N3" s="309"/>
      <c r="O3" s="111"/>
      <c r="P3" s="309"/>
      <c r="Q3" s="111"/>
      <c r="R3" s="309"/>
      <c r="S3" s="111"/>
      <c r="T3" s="309"/>
      <c r="U3" s="111"/>
      <c r="V3" s="309"/>
      <c r="W3" s="111"/>
      <c r="X3" s="309"/>
      <c r="Y3" s="121"/>
      <c r="Z3" s="318"/>
      <c r="AA3" s="122"/>
      <c r="AB3" s="318"/>
      <c r="AC3" s="122"/>
      <c r="AD3" s="318"/>
      <c r="AE3" s="122"/>
      <c r="AF3" s="318"/>
      <c r="AG3" s="122"/>
      <c r="AH3" s="318"/>
      <c r="AI3" s="122"/>
      <c r="AJ3" s="318"/>
      <c r="AK3" s="122"/>
      <c r="AL3" s="318"/>
      <c r="AM3" s="122"/>
      <c r="AN3" s="318"/>
      <c r="AO3" s="122"/>
      <c r="AP3" s="318"/>
      <c r="AQ3" s="122"/>
      <c r="AR3" s="318"/>
      <c r="AS3" s="122"/>
      <c r="AT3" s="318"/>
      <c r="AU3" s="122"/>
      <c r="AV3" s="318"/>
    </row>
    <row r="4" spans="2:48">
      <c r="B4" s="84" t="s">
        <v>91</v>
      </c>
      <c r="C4" s="102">
        <f ca="1">INDIRECT("'"&amp;C$1&amp;"'!D13",TRUE)</f>
        <v>0</v>
      </c>
      <c r="D4" s="310">
        <f ca="1">INDIRECT("'"&amp;C$1&amp;"'!E13",TRUE)</f>
        <v>0</v>
      </c>
      <c r="E4" s="112">
        <f ca="1">INDIRECT("'"&amp;E$1&amp;"'!D13",TRUE)</f>
        <v>0</v>
      </c>
      <c r="F4" s="310">
        <f ca="1">INDIRECT("'"&amp;E$1&amp;"'!E13",TRUE)</f>
        <v>0</v>
      </c>
      <c r="G4" s="112">
        <f ca="1">INDIRECT("'"&amp;G$1&amp;"'!D13",TRUE)</f>
        <v>0</v>
      </c>
      <c r="H4" s="310">
        <f ca="1">INDIRECT("'"&amp;G$1&amp;"'!E13",TRUE)</f>
        <v>0</v>
      </c>
      <c r="I4" s="112">
        <f ca="1">INDIRECT("'"&amp;I$1&amp;"'!D13",TRUE)</f>
        <v>0</v>
      </c>
      <c r="J4" s="310">
        <f ca="1">INDIRECT("'"&amp;I$1&amp;"'!E13",TRUE)</f>
        <v>0</v>
      </c>
      <c r="K4" s="112">
        <f ca="1">INDIRECT("'"&amp;K$1&amp;"'!D13",TRUE)</f>
        <v>0</v>
      </c>
      <c r="L4" s="310">
        <f ca="1">INDIRECT("'"&amp;K$1&amp;"'!E13",TRUE)</f>
        <v>0</v>
      </c>
      <c r="M4" s="112">
        <f ca="1">INDIRECT("'"&amp;M$1&amp;"'!D13",TRUE)</f>
        <v>0</v>
      </c>
      <c r="N4" s="310">
        <f ca="1">INDIRECT("'"&amp;M$1&amp;"'!E13",TRUE)</f>
        <v>0</v>
      </c>
      <c r="O4" s="112">
        <f ca="1">INDIRECT("'"&amp;O$1&amp;"'!D13",TRUE)</f>
        <v>0</v>
      </c>
      <c r="P4" s="310">
        <f ca="1">INDIRECT("'"&amp;O$1&amp;"'!E13",TRUE)</f>
        <v>0</v>
      </c>
      <c r="Q4" s="112">
        <f ca="1">INDIRECT("'"&amp;Q$1&amp;"'!D13",TRUE)</f>
        <v>0</v>
      </c>
      <c r="R4" s="310">
        <f ca="1">INDIRECT("'"&amp;Q$1&amp;"'!E13",TRUE)</f>
        <v>0</v>
      </c>
      <c r="S4" s="112">
        <f ca="1">INDIRECT("'"&amp;S$1&amp;"'!D13",TRUE)</f>
        <v>0</v>
      </c>
      <c r="T4" s="310">
        <f ca="1">INDIRECT("'"&amp;S$1&amp;"'!E13",TRUE)</f>
        <v>0</v>
      </c>
      <c r="U4" s="112">
        <f ca="1">INDIRECT("'"&amp;U$1&amp;"'!D13",TRUE)</f>
        <v>0</v>
      </c>
      <c r="V4" s="310">
        <f ca="1">INDIRECT("'"&amp;U$1&amp;"'!E13",TRUE)</f>
        <v>0</v>
      </c>
      <c r="W4" s="112">
        <f ca="1">INDIRECT("'"&amp;W$1&amp;"'!D13",TRUE)</f>
        <v>0</v>
      </c>
      <c r="X4" s="310">
        <f ca="1">INDIRECT("'"&amp;W$1&amp;"'!E13",TRUE)</f>
        <v>0</v>
      </c>
      <c r="Y4" s="112">
        <f ca="1">INDIRECT("'"&amp;Y$1&amp;"'!D13",TRUE)</f>
        <v>9.9369999999999994</v>
      </c>
      <c r="Z4" s="310">
        <f ca="1">INDIRECT("'"&amp;Y$1&amp;"'!E13",TRUE)</f>
        <v>8990189</v>
      </c>
      <c r="AA4" s="112">
        <f ca="1">INDIRECT("'"&amp;AA$1&amp;"'!D13",TRUE)</f>
        <v>0</v>
      </c>
      <c r="AB4" s="310">
        <f ca="1">INDIRECT("'"&amp;AA$1&amp;"'!E13",TRUE)</f>
        <v>0</v>
      </c>
      <c r="AC4" s="112">
        <f ca="1">INDIRECT("'"&amp;AC$1&amp;"'!D13",TRUE)</f>
        <v>0</v>
      </c>
      <c r="AD4" s="310">
        <f ca="1">INDIRECT("'"&amp;AC$1&amp;"'!E13",TRUE)</f>
        <v>0</v>
      </c>
      <c r="AE4" s="112">
        <f ca="1">INDIRECT("'"&amp;AE$1&amp;"'!D13",TRUE)</f>
        <v>0</v>
      </c>
      <c r="AF4" s="310">
        <f ca="1">INDIRECT("'"&amp;AE$1&amp;"'!E13",TRUE)</f>
        <v>0</v>
      </c>
      <c r="AG4" s="112">
        <f ca="1">INDIRECT("'"&amp;AG$1&amp;"'!D13",TRUE)</f>
        <v>0</v>
      </c>
      <c r="AH4" s="310">
        <f ca="1">INDIRECT("'"&amp;AG$1&amp;"'!E13",TRUE)</f>
        <v>0</v>
      </c>
      <c r="AI4" s="112">
        <f ca="1">INDIRECT("'"&amp;AI$1&amp;"'!D13",TRUE)</f>
        <v>0</v>
      </c>
      <c r="AJ4" s="310">
        <f ca="1">INDIRECT("'"&amp;AI$1&amp;"'!E13",TRUE)</f>
        <v>0</v>
      </c>
      <c r="AK4" s="112">
        <f ca="1">INDIRECT("'"&amp;AK$1&amp;"'!D13",TRUE)</f>
        <v>0</v>
      </c>
      <c r="AL4" s="310">
        <f ca="1">INDIRECT("'"&amp;AK$1&amp;"'!E13",TRUE)</f>
        <v>0</v>
      </c>
      <c r="AM4" s="112">
        <f ca="1">INDIRECT("'"&amp;AM$1&amp;"'!D13",TRUE)</f>
        <v>0</v>
      </c>
      <c r="AN4" s="310">
        <f ca="1">INDIRECT("'"&amp;AM$1&amp;"'!E13",TRUE)</f>
        <v>0</v>
      </c>
      <c r="AO4" s="112">
        <f ca="1">INDIRECT("'"&amp;AO$1&amp;"'!D13",TRUE)</f>
        <v>0</v>
      </c>
      <c r="AP4" s="310">
        <f ca="1">INDIRECT("'"&amp;AO$1&amp;"'!E13",TRUE)</f>
        <v>0</v>
      </c>
      <c r="AQ4" s="112">
        <f ca="1">INDIRECT("'"&amp;AQ$1&amp;"'!D13",TRUE)</f>
        <v>0</v>
      </c>
      <c r="AR4" s="310">
        <f ca="1">INDIRECT("'"&amp;AQ$1&amp;"'!E13",TRUE)</f>
        <v>0</v>
      </c>
      <c r="AS4" s="112">
        <f ca="1">INDIRECT("'"&amp;AS$1&amp;"'!D13",TRUE)</f>
        <v>0.52200000000000002</v>
      </c>
      <c r="AT4" s="310">
        <f ca="1">INDIRECT("'"&amp;AS$1&amp;"'!E13",TRUE)</f>
        <v>80026</v>
      </c>
      <c r="AU4" s="79">
        <f ca="1">INDIRECT("'"&amp;AU$1&amp;"'!D13",TRUE)</f>
        <v>0</v>
      </c>
      <c r="AV4" s="97">
        <f ca="1">INDIRECT("'"&amp;AU$1&amp;"'!E13",TRUE)</f>
        <v>0</v>
      </c>
    </row>
    <row r="5" spans="2:48">
      <c r="B5" s="84" t="s">
        <v>92</v>
      </c>
      <c r="C5" s="102">
        <f ca="1">INDIRECT("'"&amp;C$1&amp;"'!D14",TRUE)</f>
        <v>0</v>
      </c>
      <c r="D5" s="310">
        <f ca="1">INDIRECT("'"&amp;C$1&amp;"'!E14",TRUE)</f>
        <v>0</v>
      </c>
      <c r="E5" s="112">
        <f ca="1">INDIRECT("'"&amp;E$1&amp;"'!D14",TRUE)</f>
        <v>0</v>
      </c>
      <c r="F5" s="310">
        <f ca="1">INDIRECT("'"&amp;E$1&amp;"'!E14",TRUE)</f>
        <v>0</v>
      </c>
      <c r="G5" s="112">
        <f ca="1">INDIRECT("'"&amp;G$1&amp;"'!D14",TRUE)</f>
        <v>0</v>
      </c>
      <c r="H5" s="310">
        <f ca="1">INDIRECT("'"&amp;G$1&amp;"'!E14",TRUE)</f>
        <v>0</v>
      </c>
      <c r="I5" s="112">
        <f ca="1">INDIRECT("'"&amp;I$1&amp;"'!D14",TRUE)</f>
        <v>0</v>
      </c>
      <c r="J5" s="310">
        <f ca="1">INDIRECT("'"&amp;I$1&amp;"'!E14",TRUE)</f>
        <v>0</v>
      </c>
      <c r="K5" s="112">
        <f ca="1">INDIRECT("'"&amp;K$1&amp;"'!D14",TRUE)</f>
        <v>0</v>
      </c>
      <c r="L5" s="310">
        <f ca="1">INDIRECT("'"&amp;K$1&amp;"'!E14",TRUE)</f>
        <v>0</v>
      </c>
      <c r="M5" s="112">
        <f ca="1">INDIRECT("'"&amp;M$1&amp;"'!D14",TRUE)</f>
        <v>2.165</v>
      </c>
      <c r="N5" s="310">
        <f ca="1">INDIRECT("'"&amp;M$1&amp;"'!E14",TRUE)</f>
        <v>613305</v>
      </c>
      <c r="O5" s="112">
        <f ca="1">INDIRECT("'"&amp;O$1&amp;"'!D14",TRUE)</f>
        <v>0.83399999999999996</v>
      </c>
      <c r="P5" s="310">
        <f ca="1">INDIRECT("'"&amp;O$1&amp;"'!E14",TRUE)</f>
        <v>580673</v>
      </c>
      <c r="Q5" s="112">
        <f ca="1">INDIRECT("'"&amp;Q$1&amp;"'!D14",TRUE)</f>
        <v>0</v>
      </c>
      <c r="R5" s="310">
        <f ca="1">INDIRECT("'"&amp;Q$1&amp;"'!E14",TRUE)</f>
        <v>0</v>
      </c>
      <c r="S5" s="112">
        <f ca="1">INDIRECT("'"&amp;S$1&amp;"'!D14",TRUE)</f>
        <v>1.012</v>
      </c>
      <c r="T5" s="310">
        <f ca="1">INDIRECT("'"&amp;S$1&amp;"'!E14",TRUE)</f>
        <v>174111</v>
      </c>
      <c r="U5" s="112">
        <f ca="1">INDIRECT("'"&amp;U$1&amp;"'!D14",TRUE)</f>
        <v>1.028</v>
      </c>
      <c r="V5" s="310">
        <f ca="1">INDIRECT("'"&amp;U$1&amp;"'!E14",TRUE)</f>
        <v>435405</v>
      </c>
      <c r="W5" s="112">
        <f ca="1">INDIRECT("'"&amp;W$1&amp;"'!D14",TRUE)</f>
        <v>2</v>
      </c>
      <c r="X5" s="310">
        <f ca="1">INDIRECT("'"&amp;W$1&amp;"'!E14",TRUE)</f>
        <v>5421394</v>
      </c>
      <c r="Y5" s="112">
        <f ca="1">INDIRECT("'"&amp;Y$1&amp;"'!D14",TRUE)</f>
        <v>1.5660000000000001</v>
      </c>
      <c r="Z5" s="310">
        <f ca="1">INDIRECT("'"&amp;Y$1&amp;"'!E14",TRUE)</f>
        <v>1416789</v>
      </c>
      <c r="AA5" s="112">
        <f ca="1">INDIRECT("'"&amp;AA$1&amp;"'!D14",TRUE)</f>
        <v>0</v>
      </c>
      <c r="AB5" s="310">
        <f ca="1">INDIRECT("'"&amp;AA$1&amp;"'!E14",TRUE)</f>
        <v>0</v>
      </c>
      <c r="AC5" s="112">
        <f ca="1">INDIRECT("'"&amp;AC$1&amp;"'!D14",TRUE)</f>
        <v>0</v>
      </c>
      <c r="AD5" s="310">
        <f ca="1">INDIRECT("'"&amp;AC$1&amp;"'!E14",TRUE)</f>
        <v>0</v>
      </c>
      <c r="AE5" s="112">
        <f ca="1">INDIRECT("'"&amp;AE$1&amp;"'!D14",TRUE)</f>
        <v>0</v>
      </c>
      <c r="AF5" s="310">
        <f ca="1">INDIRECT("'"&amp;AE$1&amp;"'!E14",TRUE)</f>
        <v>0</v>
      </c>
      <c r="AG5" s="112">
        <f ca="1">INDIRECT("'"&amp;AG$1&amp;"'!D14",TRUE)</f>
        <v>1.59</v>
      </c>
      <c r="AH5" s="310">
        <f ca="1">INDIRECT("'"&amp;AG$1&amp;"'!E14",TRUE)</f>
        <v>354264</v>
      </c>
      <c r="AI5" s="112">
        <f ca="1">INDIRECT("'"&amp;AI$1&amp;"'!D14",TRUE)</f>
        <v>0</v>
      </c>
      <c r="AJ5" s="310">
        <f ca="1">INDIRECT("'"&amp;AI$1&amp;"'!E14",TRUE)</f>
        <v>0</v>
      </c>
      <c r="AK5" s="112">
        <f ca="1">INDIRECT("'"&amp;AK$1&amp;"'!D14",TRUE)</f>
        <v>0.84499999999999997</v>
      </c>
      <c r="AL5" s="310">
        <f ca="1">INDIRECT("'"&amp;AK$1&amp;"'!E14",TRUE)</f>
        <v>1457800</v>
      </c>
      <c r="AM5" s="112">
        <f ca="1">INDIRECT("'"&amp;AM$1&amp;"'!D14",TRUE)</f>
        <v>0</v>
      </c>
      <c r="AN5" s="310">
        <f ca="1">INDIRECT("'"&amp;AM$1&amp;"'!E14",TRUE)</f>
        <v>0</v>
      </c>
      <c r="AO5" s="112">
        <f ca="1">INDIRECT("'"&amp;AO$1&amp;"'!D14",TRUE)</f>
        <v>0</v>
      </c>
      <c r="AP5" s="310">
        <f ca="1">INDIRECT("'"&amp;AO$1&amp;"'!E14",TRUE)</f>
        <v>0</v>
      </c>
      <c r="AQ5" s="112">
        <f ca="1">INDIRECT("'"&amp;AQ$1&amp;"'!D14",TRUE)</f>
        <v>1</v>
      </c>
      <c r="AR5" s="310">
        <f ca="1">INDIRECT("'"&amp;AQ$1&amp;"'!E14",TRUE)</f>
        <v>380394</v>
      </c>
      <c r="AS5" s="112">
        <f ca="1">INDIRECT("'"&amp;AS$1&amp;"'!D14",TRUE)</f>
        <v>2.218</v>
      </c>
      <c r="AT5" s="310">
        <f ca="1">INDIRECT("'"&amp;AS$1&amp;"'!E14",TRUE)</f>
        <v>340033</v>
      </c>
      <c r="AU5" s="79">
        <f ca="1">INDIRECT("'"&amp;AU$1&amp;"'!D14",TRUE)</f>
        <v>0</v>
      </c>
      <c r="AV5" s="97">
        <f ca="1">INDIRECT("'"&amp;AU$1&amp;"'!E14",TRUE)</f>
        <v>0</v>
      </c>
    </row>
    <row r="6" spans="2:48">
      <c r="B6" s="84" t="s">
        <v>93</v>
      </c>
      <c r="C6" s="102">
        <f ca="1">INDIRECT("'"&amp;C$1&amp;"'!D15",TRUE)</f>
        <v>0</v>
      </c>
      <c r="D6" s="310">
        <f ca="1">INDIRECT("'"&amp;C$1&amp;"'!E15",TRUE)</f>
        <v>0</v>
      </c>
      <c r="E6" s="112">
        <f ca="1">INDIRECT("'"&amp;E$1&amp;"'!D15",TRUE)</f>
        <v>0</v>
      </c>
      <c r="F6" s="310">
        <f ca="1">INDIRECT("'"&amp;E$1&amp;"'!E15",TRUE)</f>
        <v>0</v>
      </c>
      <c r="G6" s="112">
        <f ca="1">INDIRECT("'"&amp;G$1&amp;"'!D15",TRUE)</f>
        <v>0</v>
      </c>
      <c r="H6" s="310">
        <f ca="1">INDIRECT("'"&amp;G$1&amp;"'!E15",TRUE)</f>
        <v>0</v>
      </c>
      <c r="I6" s="112">
        <f ca="1">INDIRECT("'"&amp;I$1&amp;"'!D15",TRUE)</f>
        <v>0</v>
      </c>
      <c r="J6" s="310">
        <f ca="1">INDIRECT("'"&amp;I$1&amp;"'!E15",TRUE)</f>
        <v>0</v>
      </c>
      <c r="K6" s="112">
        <f ca="1">INDIRECT("'"&amp;K$1&amp;"'!D15",TRUE)</f>
        <v>0</v>
      </c>
      <c r="L6" s="310">
        <f ca="1">INDIRECT("'"&amp;K$1&amp;"'!E15",TRUE)</f>
        <v>0</v>
      </c>
      <c r="M6" s="112">
        <f ca="1">INDIRECT("'"&amp;M$1&amp;"'!D15",TRUE)</f>
        <v>0.183</v>
      </c>
      <c r="N6" s="310">
        <f ca="1">INDIRECT("'"&amp;M$1&amp;"'!E15",TRUE)</f>
        <v>51841</v>
      </c>
      <c r="O6" s="112">
        <f ca="1">INDIRECT("'"&amp;O$1&amp;"'!D15",TRUE)</f>
        <v>0.83399999999999996</v>
      </c>
      <c r="P6" s="310">
        <f ca="1">INDIRECT("'"&amp;O$1&amp;"'!E15",TRUE)</f>
        <v>580673</v>
      </c>
      <c r="Q6" s="112">
        <f ca="1">INDIRECT("'"&amp;Q$1&amp;"'!D15",TRUE)</f>
        <v>0</v>
      </c>
      <c r="R6" s="310">
        <f ca="1">INDIRECT("'"&amp;Q$1&amp;"'!E15",TRUE)</f>
        <v>0</v>
      </c>
      <c r="S6" s="112">
        <f ca="1">INDIRECT("'"&amp;S$1&amp;"'!D15",TRUE)</f>
        <v>0.52400000000000002</v>
      </c>
      <c r="T6" s="310">
        <f ca="1">INDIRECT("'"&amp;S$1&amp;"'!E15",TRUE)</f>
        <v>90152</v>
      </c>
      <c r="U6" s="112">
        <f ca="1">INDIRECT("'"&amp;U$1&amp;"'!D15",TRUE)</f>
        <v>0.81699999999999995</v>
      </c>
      <c r="V6" s="310">
        <f ca="1">INDIRECT("'"&amp;U$1&amp;"'!E15",TRUE)</f>
        <v>346037</v>
      </c>
      <c r="W6" s="112">
        <f ca="1">INDIRECT("'"&amp;W$1&amp;"'!D15",TRUE)</f>
        <v>0</v>
      </c>
      <c r="X6" s="310">
        <f ca="1">INDIRECT("'"&amp;W$1&amp;"'!E15",TRUE)</f>
        <v>0</v>
      </c>
      <c r="Y6" s="112">
        <f ca="1">INDIRECT("'"&amp;Y$1&amp;"'!D15",TRUE)</f>
        <v>0.497</v>
      </c>
      <c r="Z6" s="310">
        <f ca="1">INDIRECT("'"&amp;Y$1&amp;"'!E15",TRUE)</f>
        <v>449645</v>
      </c>
      <c r="AA6" s="112">
        <f ca="1">INDIRECT("'"&amp;AA$1&amp;"'!D15",TRUE)</f>
        <v>0</v>
      </c>
      <c r="AB6" s="310">
        <f ca="1">INDIRECT("'"&amp;AA$1&amp;"'!E15",TRUE)</f>
        <v>0</v>
      </c>
      <c r="AC6" s="112">
        <f ca="1">INDIRECT("'"&amp;AC$1&amp;"'!D15",TRUE)</f>
        <v>0</v>
      </c>
      <c r="AD6" s="310">
        <f ca="1">INDIRECT("'"&amp;AC$1&amp;"'!E15",TRUE)</f>
        <v>0</v>
      </c>
      <c r="AE6" s="112">
        <f ca="1">INDIRECT("'"&amp;AE$1&amp;"'!D15",TRUE)</f>
        <v>0</v>
      </c>
      <c r="AF6" s="310">
        <f ca="1">INDIRECT("'"&amp;AE$1&amp;"'!E15",TRUE)</f>
        <v>0</v>
      </c>
      <c r="AG6" s="112">
        <f ca="1">INDIRECT("'"&amp;AG$1&amp;"'!D15",TRUE)</f>
        <v>0</v>
      </c>
      <c r="AH6" s="310">
        <f ca="1">INDIRECT("'"&amp;AG$1&amp;"'!E15",TRUE)</f>
        <v>0</v>
      </c>
      <c r="AI6" s="112">
        <f ca="1">INDIRECT("'"&amp;AI$1&amp;"'!D15",TRUE)</f>
        <v>0</v>
      </c>
      <c r="AJ6" s="310">
        <f ca="1">INDIRECT("'"&amp;AI$1&amp;"'!E15",TRUE)</f>
        <v>0</v>
      </c>
      <c r="AK6" s="112">
        <f ca="1">INDIRECT("'"&amp;AK$1&amp;"'!D15",TRUE)</f>
        <v>0.64500000000000002</v>
      </c>
      <c r="AL6" s="310">
        <f ca="1">INDIRECT("'"&amp;AK$1&amp;"'!E15",TRUE)</f>
        <v>1112759</v>
      </c>
      <c r="AM6" s="112">
        <f ca="1">INDIRECT("'"&amp;AM$1&amp;"'!D15",TRUE)</f>
        <v>0</v>
      </c>
      <c r="AN6" s="310">
        <f ca="1">INDIRECT("'"&amp;AM$1&amp;"'!E15",TRUE)</f>
        <v>0</v>
      </c>
      <c r="AO6" s="112">
        <f ca="1">INDIRECT("'"&amp;AO$1&amp;"'!D15",TRUE)</f>
        <v>0</v>
      </c>
      <c r="AP6" s="310">
        <f ca="1">INDIRECT("'"&amp;AO$1&amp;"'!E15",TRUE)</f>
        <v>0</v>
      </c>
      <c r="AQ6" s="112">
        <f ca="1">INDIRECT("'"&amp;AQ$1&amp;"'!D15",TRUE)</f>
        <v>0</v>
      </c>
      <c r="AR6" s="310">
        <f ca="1">INDIRECT("'"&amp;AQ$1&amp;"'!E15",TRUE)</f>
        <v>0</v>
      </c>
      <c r="AS6" s="112">
        <f ca="1">INDIRECT("'"&amp;AS$1&amp;"'!D15",TRUE)</f>
        <v>0.97799999999999998</v>
      </c>
      <c r="AT6" s="310">
        <f ca="1">INDIRECT("'"&amp;AS$1&amp;"'!E15",TRUE)</f>
        <v>149934</v>
      </c>
      <c r="AU6" s="79">
        <f ca="1">INDIRECT("'"&amp;AU$1&amp;"'!D15",TRUE)</f>
        <v>0</v>
      </c>
      <c r="AV6" s="97">
        <f ca="1">INDIRECT("'"&amp;AU$1&amp;"'!E15",TRUE)</f>
        <v>0</v>
      </c>
    </row>
    <row r="7" spans="2:48">
      <c r="B7" s="84" t="s">
        <v>94</v>
      </c>
      <c r="C7" s="102">
        <f ca="1">INDIRECT("'"&amp;C$1&amp;"'!D16",TRUE)</f>
        <v>0</v>
      </c>
      <c r="D7" s="310">
        <f ca="1">INDIRECT("'"&amp;C$1&amp;"'!E16",TRUE)</f>
        <v>0</v>
      </c>
      <c r="E7" s="112">
        <f ca="1">INDIRECT("'"&amp;E$1&amp;"'!D16",TRUE)</f>
        <v>0</v>
      </c>
      <c r="F7" s="310">
        <f ca="1">INDIRECT("'"&amp;E$1&amp;"'!E16",TRUE)</f>
        <v>0</v>
      </c>
      <c r="G7" s="112">
        <f ca="1">INDIRECT("'"&amp;G$1&amp;"'!D16",TRUE)</f>
        <v>0</v>
      </c>
      <c r="H7" s="310">
        <f ca="1">INDIRECT("'"&amp;G$1&amp;"'!E16",TRUE)</f>
        <v>0</v>
      </c>
      <c r="I7" s="112">
        <f ca="1">INDIRECT("'"&amp;I$1&amp;"'!D16",TRUE)</f>
        <v>0</v>
      </c>
      <c r="J7" s="310">
        <f ca="1">INDIRECT("'"&amp;I$1&amp;"'!E16",TRUE)</f>
        <v>0</v>
      </c>
      <c r="K7" s="112">
        <f ca="1">INDIRECT("'"&amp;K$1&amp;"'!D16",TRUE)</f>
        <v>0</v>
      </c>
      <c r="L7" s="310">
        <f ca="1">INDIRECT("'"&amp;K$1&amp;"'!E16",TRUE)</f>
        <v>0</v>
      </c>
      <c r="M7" s="112">
        <f ca="1">INDIRECT("'"&amp;M$1&amp;"'!D16",TRUE)</f>
        <v>0</v>
      </c>
      <c r="N7" s="310">
        <f ca="1">INDIRECT("'"&amp;M$1&amp;"'!E16",TRUE)</f>
        <v>0</v>
      </c>
      <c r="O7" s="112">
        <f ca="1">INDIRECT("'"&amp;O$1&amp;"'!D16",TRUE)</f>
        <v>0</v>
      </c>
      <c r="P7" s="310">
        <f ca="1">INDIRECT("'"&amp;O$1&amp;"'!E16",TRUE)</f>
        <v>0</v>
      </c>
      <c r="Q7" s="112">
        <f ca="1">INDIRECT("'"&amp;Q$1&amp;"'!D16",TRUE)</f>
        <v>0</v>
      </c>
      <c r="R7" s="310">
        <f ca="1">INDIRECT("'"&amp;Q$1&amp;"'!E16",TRUE)</f>
        <v>0</v>
      </c>
      <c r="S7" s="112">
        <f ca="1">INDIRECT("'"&amp;S$1&amp;"'!D16",TRUE)</f>
        <v>0</v>
      </c>
      <c r="T7" s="310">
        <f ca="1">INDIRECT("'"&amp;S$1&amp;"'!E16",TRUE)</f>
        <v>0</v>
      </c>
      <c r="U7" s="112">
        <f ca="1">INDIRECT("'"&amp;U$1&amp;"'!D16",TRUE)</f>
        <v>0.56899999999999995</v>
      </c>
      <c r="V7" s="310">
        <f ca="1">INDIRECT("'"&amp;U$1&amp;"'!E16",TRUE)</f>
        <v>240998</v>
      </c>
      <c r="W7" s="112">
        <f ca="1">INDIRECT("'"&amp;W$1&amp;"'!D16",TRUE)</f>
        <v>0</v>
      </c>
      <c r="X7" s="310">
        <f ca="1">INDIRECT("'"&amp;W$1&amp;"'!E16",TRUE)</f>
        <v>0</v>
      </c>
      <c r="Y7" s="112">
        <f ca="1">INDIRECT("'"&amp;Y$1&amp;"'!D16",TRUE)</f>
        <v>0</v>
      </c>
      <c r="Z7" s="310">
        <f ca="1">INDIRECT("'"&amp;Y$1&amp;"'!E16",TRUE)</f>
        <v>0</v>
      </c>
      <c r="AA7" s="112">
        <f ca="1">INDIRECT("'"&amp;AA$1&amp;"'!D16",TRUE)</f>
        <v>0</v>
      </c>
      <c r="AB7" s="310">
        <f ca="1">INDIRECT("'"&amp;AA$1&amp;"'!E16",TRUE)</f>
        <v>0</v>
      </c>
      <c r="AC7" s="112">
        <f ca="1">INDIRECT("'"&amp;AC$1&amp;"'!D16",TRUE)</f>
        <v>0</v>
      </c>
      <c r="AD7" s="310">
        <f ca="1">INDIRECT("'"&amp;AC$1&amp;"'!E16",TRUE)</f>
        <v>0</v>
      </c>
      <c r="AE7" s="112">
        <f ca="1">INDIRECT("'"&amp;AE$1&amp;"'!D16",TRUE)</f>
        <v>0</v>
      </c>
      <c r="AF7" s="310">
        <f ca="1">INDIRECT("'"&amp;AE$1&amp;"'!E16",TRUE)</f>
        <v>0</v>
      </c>
      <c r="AG7" s="112">
        <f ca="1">INDIRECT("'"&amp;AG$1&amp;"'!D16",TRUE)</f>
        <v>0</v>
      </c>
      <c r="AH7" s="310">
        <f ca="1">INDIRECT("'"&amp;AG$1&amp;"'!E16",TRUE)</f>
        <v>0</v>
      </c>
      <c r="AI7" s="112">
        <f ca="1">INDIRECT("'"&amp;AI$1&amp;"'!D16",TRUE)</f>
        <v>0</v>
      </c>
      <c r="AJ7" s="310">
        <f ca="1">INDIRECT("'"&amp;AI$1&amp;"'!E16",TRUE)</f>
        <v>0</v>
      </c>
      <c r="AK7" s="112">
        <f ca="1">INDIRECT("'"&amp;AK$1&amp;"'!D16",TRUE)</f>
        <v>0.40300000000000002</v>
      </c>
      <c r="AL7" s="310">
        <f ca="1">INDIRECT("'"&amp;AK$1&amp;"'!E16",TRUE)</f>
        <v>695258</v>
      </c>
      <c r="AM7" s="112">
        <f ca="1">INDIRECT("'"&amp;AM$1&amp;"'!D16",TRUE)</f>
        <v>0</v>
      </c>
      <c r="AN7" s="310">
        <f ca="1">INDIRECT("'"&amp;AM$1&amp;"'!E16",TRUE)</f>
        <v>0</v>
      </c>
      <c r="AO7" s="112">
        <f ca="1">INDIRECT("'"&amp;AO$1&amp;"'!D16",TRUE)</f>
        <v>0</v>
      </c>
      <c r="AP7" s="310">
        <f ca="1">INDIRECT("'"&amp;AO$1&amp;"'!E16",TRUE)</f>
        <v>0</v>
      </c>
      <c r="AQ7" s="112">
        <f ca="1">INDIRECT("'"&amp;AQ$1&amp;"'!D16",TRUE)</f>
        <v>0</v>
      </c>
      <c r="AR7" s="310">
        <f ca="1">INDIRECT("'"&amp;AQ$1&amp;"'!E16",TRUE)</f>
        <v>0</v>
      </c>
      <c r="AS7" s="112">
        <f ca="1">INDIRECT("'"&amp;AS$1&amp;"'!D16",TRUE)</f>
        <v>0</v>
      </c>
      <c r="AT7" s="310">
        <f ca="1">INDIRECT("'"&amp;AS$1&amp;"'!E16",TRUE)</f>
        <v>0</v>
      </c>
      <c r="AU7" s="79">
        <f ca="1">INDIRECT("'"&amp;AU$1&amp;"'!D16",TRUE)</f>
        <v>0</v>
      </c>
      <c r="AV7" s="97">
        <f ca="1">INDIRECT("'"&amp;AU$1&amp;"'!E16",TRUE)</f>
        <v>0</v>
      </c>
    </row>
    <row r="8" spans="2:48">
      <c r="B8" s="84" t="s">
        <v>95</v>
      </c>
      <c r="C8" s="102">
        <f ca="1">INDIRECT("'"&amp;C$1&amp;"'!D17",TRUE)</f>
        <v>0</v>
      </c>
      <c r="D8" s="310">
        <f ca="1">INDIRECT("'"&amp;C$1&amp;"'!E17",TRUE)</f>
        <v>0</v>
      </c>
      <c r="E8" s="112">
        <f ca="1">INDIRECT("'"&amp;E$1&amp;"'!D17",TRUE)</f>
        <v>0</v>
      </c>
      <c r="F8" s="310">
        <f ca="1">INDIRECT("'"&amp;E$1&amp;"'!E17",TRUE)</f>
        <v>0</v>
      </c>
      <c r="G8" s="112">
        <f ca="1">INDIRECT("'"&amp;G$1&amp;"'!D17",TRUE)</f>
        <v>0</v>
      </c>
      <c r="H8" s="310">
        <f ca="1">INDIRECT("'"&amp;G$1&amp;"'!E17",TRUE)</f>
        <v>0</v>
      </c>
      <c r="I8" s="112">
        <f ca="1">INDIRECT("'"&amp;I$1&amp;"'!D17",TRUE)</f>
        <v>0</v>
      </c>
      <c r="J8" s="310">
        <f ca="1">INDIRECT("'"&amp;I$1&amp;"'!E17",TRUE)</f>
        <v>0</v>
      </c>
      <c r="K8" s="112">
        <f ca="1">INDIRECT("'"&amp;K$1&amp;"'!D17",TRUE)</f>
        <v>0</v>
      </c>
      <c r="L8" s="310">
        <f ca="1">INDIRECT("'"&amp;K$1&amp;"'!E17",TRUE)</f>
        <v>0</v>
      </c>
      <c r="M8" s="112">
        <f ca="1">INDIRECT("'"&amp;M$1&amp;"'!D17",TRUE)</f>
        <v>0</v>
      </c>
      <c r="N8" s="310">
        <f ca="1">INDIRECT("'"&amp;M$1&amp;"'!E17",TRUE)</f>
        <v>0</v>
      </c>
      <c r="O8" s="112">
        <f ca="1">INDIRECT("'"&amp;O$1&amp;"'!D17",TRUE)</f>
        <v>0</v>
      </c>
      <c r="P8" s="310">
        <f ca="1">INDIRECT("'"&amp;O$1&amp;"'!E17",TRUE)</f>
        <v>0</v>
      </c>
      <c r="Q8" s="112">
        <f ca="1">INDIRECT("'"&amp;Q$1&amp;"'!D17",TRUE)</f>
        <v>0</v>
      </c>
      <c r="R8" s="310">
        <f ca="1">INDIRECT("'"&amp;Q$1&amp;"'!E17",TRUE)</f>
        <v>0</v>
      </c>
      <c r="S8" s="112">
        <f ca="1">INDIRECT("'"&amp;S$1&amp;"'!D17",TRUE)</f>
        <v>0</v>
      </c>
      <c r="T8" s="310">
        <f ca="1">INDIRECT("'"&amp;S$1&amp;"'!E17",TRUE)</f>
        <v>0</v>
      </c>
      <c r="U8" s="112">
        <f ca="1">INDIRECT("'"&amp;U$1&amp;"'!D17",TRUE)</f>
        <v>0</v>
      </c>
      <c r="V8" s="310">
        <f ca="1">INDIRECT("'"&amp;U$1&amp;"'!E17",TRUE)</f>
        <v>0</v>
      </c>
      <c r="W8" s="112">
        <f ca="1">INDIRECT("'"&amp;W$1&amp;"'!D17",TRUE)</f>
        <v>0</v>
      </c>
      <c r="X8" s="310">
        <f ca="1">INDIRECT("'"&amp;W$1&amp;"'!E17",TRUE)</f>
        <v>0</v>
      </c>
      <c r="Y8" s="112">
        <f ca="1">INDIRECT("'"&amp;Y$1&amp;"'!D17",TRUE)</f>
        <v>0</v>
      </c>
      <c r="Z8" s="310">
        <f ca="1">INDIRECT("'"&amp;Y$1&amp;"'!E17",TRUE)</f>
        <v>0</v>
      </c>
      <c r="AA8" s="112">
        <f ca="1">INDIRECT("'"&amp;AA$1&amp;"'!D17",TRUE)</f>
        <v>0</v>
      </c>
      <c r="AB8" s="310">
        <f ca="1">INDIRECT("'"&amp;AA$1&amp;"'!E17",TRUE)</f>
        <v>0</v>
      </c>
      <c r="AC8" s="112">
        <f ca="1">INDIRECT("'"&amp;AC$1&amp;"'!D17",TRUE)</f>
        <v>0</v>
      </c>
      <c r="AD8" s="310">
        <f ca="1">INDIRECT("'"&amp;AC$1&amp;"'!E17",TRUE)</f>
        <v>0</v>
      </c>
      <c r="AE8" s="112">
        <f ca="1">INDIRECT("'"&amp;AE$1&amp;"'!D17",TRUE)</f>
        <v>0</v>
      </c>
      <c r="AF8" s="310">
        <f ca="1">INDIRECT("'"&amp;AE$1&amp;"'!E17",TRUE)</f>
        <v>0</v>
      </c>
      <c r="AG8" s="112">
        <f ca="1">INDIRECT("'"&amp;AG$1&amp;"'!D17",TRUE)</f>
        <v>0</v>
      </c>
      <c r="AH8" s="310">
        <f ca="1">INDIRECT("'"&amp;AG$1&amp;"'!E17",TRUE)</f>
        <v>0</v>
      </c>
      <c r="AI8" s="112">
        <f ca="1">INDIRECT("'"&amp;AI$1&amp;"'!D17",TRUE)</f>
        <v>0</v>
      </c>
      <c r="AJ8" s="310">
        <f ca="1">INDIRECT("'"&amp;AI$1&amp;"'!E17",TRUE)</f>
        <v>0</v>
      </c>
      <c r="AK8" s="112">
        <f ca="1">INDIRECT("'"&amp;AK$1&amp;"'!D17",TRUE)</f>
        <v>0</v>
      </c>
      <c r="AL8" s="310">
        <f ca="1">INDIRECT("'"&amp;AK$1&amp;"'!E17",TRUE)</f>
        <v>0</v>
      </c>
      <c r="AM8" s="112">
        <f ca="1">INDIRECT("'"&amp;AM$1&amp;"'!D17",TRUE)</f>
        <v>0</v>
      </c>
      <c r="AN8" s="310">
        <f ca="1">INDIRECT("'"&amp;AM$1&amp;"'!E17",TRUE)</f>
        <v>0</v>
      </c>
      <c r="AO8" s="112">
        <f ca="1">INDIRECT("'"&amp;AO$1&amp;"'!D17",TRUE)</f>
        <v>0</v>
      </c>
      <c r="AP8" s="310">
        <f ca="1">INDIRECT("'"&amp;AO$1&amp;"'!E17",TRUE)</f>
        <v>0</v>
      </c>
      <c r="AQ8" s="112">
        <f ca="1">INDIRECT("'"&amp;AQ$1&amp;"'!D17",TRUE)</f>
        <v>0</v>
      </c>
      <c r="AR8" s="310">
        <f ca="1">INDIRECT("'"&amp;AQ$1&amp;"'!E17",TRUE)</f>
        <v>0</v>
      </c>
      <c r="AS8" s="112">
        <f ca="1">INDIRECT("'"&amp;AS$1&amp;"'!D17",TRUE)</f>
        <v>0</v>
      </c>
      <c r="AT8" s="310">
        <f ca="1">INDIRECT("'"&amp;AS$1&amp;"'!E17",TRUE)</f>
        <v>0</v>
      </c>
      <c r="AU8" s="79">
        <f ca="1">INDIRECT("'"&amp;AU$1&amp;"'!D17",TRUE)</f>
        <v>0</v>
      </c>
      <c r="AV8" s="97">
        <f ca="1">INDIRECT("'"&amp;AU$1&amp;"'!E17",TRUE)</f>
        <v>0</v>
      </c>
    </row>
    <row r="9" spans="2:48">
      <c r="B9" s="84" t="s">
        <v>96</v>
      </c>
      <c r="C9" s="102">
        <f ca="1">INDIRECT("'"&amp;C$1&amp;"'!D18",TRUE)</f>
        <v>0</v>
      </c>
      <c r="D9" s="310">
        <f ca="1">INDIRECT("'"&amp;C$1&amp;"'!E18",TRUE)</f>
        <v>0</v>
      </c>
      <c r="E9" s="112">
        <f ca="1">INDIRECT("'"&amp;E$1&amp;"'!D18",TRUE)</f>
        <v>0</v>
      </c>
      <c r="F9" s="310">
        <f ca="1">INDIRECT("'"&amp;E$1&amp;"'!E18",TRUE)</f>
        <v>0</v>
      </c>
      <c r="G9" s="112">
        <f ca="1">INDIRECT("'"&amp;G$1&amp;"'!D18",TRUE)</f>
        <v>0</v>
      </c>
      <c r="H9" s="310">
        <f ca="1">INDIRECT("'"&amp;G$1&amp;"'!E18",TRUE)</f>
        <v>0</v>
      </c>
      <c r="I9" s="112">
        <f ca="1">INDIRECT("'"&amp;I$1&amp;"'!D18",TRUE)</f>
        <v>0</v>
      </c>
      <c r="J9" s="310">
        <f ca="1">INDIRECT("'"&amp;I$1&amp;"'!E18",TRUE)</f>
        <v>0</v>
      </c>
      <c r="K9" s="112">
        <f ca="1">INDIRECT("'"&amp;K$1&amp;"'!D18",TRUE)</f>
        <v>0</v>
      </c>
      <c r="L9" s="310">
        <f ca="1">INDIRECT("'"&amp;K$1&amp;"'!E18",TRUE)</f>
        <v>0</v>
      </c>
      <c r="M9" s="112">
        <f ca="1">INDIRECT("'"&amp;M$1&amp;"'!D18",TRUE)</f>
        <v>0</v>
      </c>
      <c r="N9" s="310">
        <f ca="1">INDIRECT("'"&amp;M$1&amp;"'!E18",TRUE)</f>
        <v>0</v>
      </c>
      <c r="O9" s="112">
        <f ca="1">INDIRECT("'"&amp;O$1&amp;"'!D18",TRUE)</f>
        <v>0</v>
      </c>
      <c r="P9" s="310">
        <f ca="1">INDIRECT("'"&amp;O$1&amp;"'!E18",TRUE)</f>
        <v>0</v>
      </c>
      <c r="Q9" s="112">
        <f ca="1">INDIRECT("'"&amp;Q$1&amp;"'!D18",TRUE)</f>
        <v>0</v>
      </c>
      <c r="R9" s="310">
        <f ca="1">INDIRECT("'"&amp;Q$1&amp;"'!E18",TRUE)</f>
        <v>0</v>
      </c>
      <c r="S9" s="112">
        <f ca="1">INDIRECT("'"&amp;S$1&amp;"'!D18",TRUE)</f>
        <v>0.98399999999999999</v>
      </c>
      <c r="T9" s="310">
        <f ca="1">INDIRECT("'"&amp;S$1&amp;"'!E18",TRUE)</f>
        <v>169294</v>
      </c>
      <c r="U9" s="112">
        <f ca="1">INDIRECT("'"&amp;U$1&amp;"'!D18",TRUE)</f>
        <v>0</v>
      </c>
      <c r="V9" s="310">
        <f ca="1">INDIRECT("'"&amp;U$1&amp;"'!E18",TRUE)</f>
        <v>0</v>
      </c>
      <c r="W9" s="112">
        <f ca="1">INDIRECT("'"&amp;W$1&amp;"'!D18",TRUE)</f>
        <v>0</v>
      </c>
      <c r="X9" s="310">
        <f ca="1">INDIRECT("'"&amp;W$1&amp;"'!E18",TRUE)</f>
        <v>0</v>
      </c>
      <c r="Y9" s="112">
        <f ca="1">INDIRECT("'"&amp;Y$1&amp;"'!D18",TRUE)</f>
        <v>0</v>
      </c>
      <c r="Z9" s="310">
        <f ca="1">INDIRECT("'"&amp;Y$1&amp;"'!E18",TRUE)</f>
        <v>0</v>
      </c>
      <c r="AA9" s="112">
        <f ca="1">INDIRECT("'"&amp;AA$1&amp;"'!D18",TRUE)</f>
        <v>0</v>
      </c>
      <c r="AB9" s="310">
        <f ca="1">INDIRECT("'"&amp;AA$1&amp;"'!E18",TRUE)</f>
        <v>0</v>
      </c>
      <c r="AC9" s="112">
        <f ca="1">INDIRECT("'"&amp;AC$1&amp;"'!D18",TRUE)</f>
        <v>0</v>
      </c>
      <c r="AD9" s="310">
        <f ca="1">INDIRECT("'"&amp;AC$1&amp;"'!E18",TRUE)</f>
        <v>0</v>
      </c>
      <c r="AE9" s="112">
        <f ca="1">INDIRECT("'"&amp;AE$1&amp;"'!D18",TRUE)</f>
        <v>0</v>
      </c>
      <c r="AF9" s="310">
        <f ca="1">INDIRECT("'"&amp;AE$1&amp;"'!E18",TRUE)</f>
        <v>0</v>
      </c>
      <c r="AG9" s="112">
        <f ca="1">INDIRECT("'"&amp;AG$1&amp;"'!D18",TRUE)</f>
        <v>0</v>
      </c>
      <c r="AH9" s="310">
        <f ca="1">INDIRECT("'"&amp;AG$1&amp;"'!E18",TRUE)</f>
        <v>0</v>
      </c>
      <c r="AI9" s="112">
        <f ca="1">INDIRECT("'"&amp;AI$1&amp;"'!D18",TRUE)</f>
        <v>0</v>
      </c>
      <c r="AJ9" s="310">
        <f ca="1">INDIRECT("'"&amp;AI$1&amp;"'!E18",TRUE)</f>
        <v>0</v>
      </c>
      <c r="AK9" s="112">
        <f ca="1">INDIRECT("'"&amp;AK$1&amp;"'!D18",TRUE)</f>
        <v>0.151</v>
      </c>
      <c r="AL9" s="310">
        <f ca="1">INDIRECT("'"&amp;AK$1&amp;"'!E18",TRUE)</f>
        <v>260506</v>
      </c>
      <c r="AM9" s="112">
        <f ca="1">INDIRECT("'"&amp;AM$1&amp;"'!D18",TRUE)</f>
        <v>0</v>
      </c>
      <c r="AN9" s="310">
        <f ca="1">INDIRECT("'"&amp;AM$1&amp;"'!E18",TRUE)</f>
        <v>0</v>
      </c>
      <c r="AO9" s="112">
        <f ca="1">INDIRECT("'"&amp;AO$1&amp;"'!D18",TRUE)</f>
        <v>0</v>
      </c>
      <c r="AP9" s="310">
        <f ca="1">INDIRECT("'"&amp;AO$1&amp;"'!E18",TRUE)</f>
        <v>0</v>
      </c>
      <c r="AQ9" s="112">
        <f ca="1">INDIRECT("'"&amp;AQ$1&amp;"'!D18",TRUE)</f>
        <v>0</v>
      </c>
      <c r="AR9" s="310">
        <f ca="1">INDIRECT("'"&amp;AQ$1&amp;"'!E18",TRUE)</f>
        <v>0</v>
      </c>
      <c r="AS9" s="112">
        <f ca="1">INDIRECT("'"&amp;AS$1&amp;"'!D18",TRUE)</f>
        <v>0</v>
      </c>
      <c r="AT9" s="310">
        <f ca="1">INDIRECT("'"&amp;AS$1&amp;"'!E18",TRUE)</f>
        <v>0</v>
      </c>
      <c r="AU9" s="79">
        <f ca="1">INDIRECT("'"&amp;AU$1&amp;"'!D18",TRUE)</f>
        <v>0</v>
      </c>
      <c r="AV9" s="97">
        <f ca="1">INDIRECT("'"&amp;AU$1&amp;"'!E18",TRUE)</f>
        <v>0</v>
      </c>
    </row>
    <row r="10" spans="2:48">
      <c r="B10" s="84" t="s">
        <v>97</v>
      </c>
      <c r="C10" s="102">
        <f ca="1">INDIRECT("'"&amp;C$1&amp;"'!D19",TRUE)</f>
        <v>0</v>
      </c>
      <c r="D10" s="310">
        <f ca="1">INDIRECT("'"&amp;C$1&amp;"'!E19",TRUE)</f>
        <v>0</v>
      </c>
      <c r="E10" s="112">
        <f ca="1">INDIRECT("'"&amp;E$1&amp;"'!D19",TRUE)</f>
        <v>0</v>
      </c>
      <c r="F10" s="310">
        <f ca="1">INDIRECT("'"&amp;E$1&amp;"'!E19",TRUE)</f>
        <v>0</v>
      </c>
      <c r="G10" s="112">
        <f ca="1">INDIRECT("'"&amp;G$1&amp;"'!D19",TRUE)</f>
        <v>0</v>
      </c>
      <c r="H10" s="310">
        <f ca="1">INDIRECT("'"&amp;G$1&amp;"'!E19",TRUE)</f>
        <v>0</v>
      </c>
      <c r="I10" s="112">
        <f ca="1">INDIRECT("'"&amp;I$1&amp;"'!D19",TRUE)</f>
        <v>0</v>
      </c>
      <c r="J10" s="310">
        <f ca="1">INDIRECT("'"&amp;I$1&amp;"'!E19",TRUE)</f>
        <v>0</v>
      </c>
      <c r="K10" s="112">
        <f ca="1">INDIRECT("'"&amp;K$1&amp;"'!D19",TRUE)</f>
        <v>0</v>
      </c>
      <c r="L10" s="310">
        <f ca="1">INDIRECT("'"&amp;K$1&amp;"'!E19",TRUE)</f>
        <v>0</v>
      </c>
      <c r="M10" s="112">
        <f ca="1">INDIRECT("'"&amp;M$1&amp;"'!D19",TRUE)</f>
        <v>0</v>
      </c>
      <c r="N10" s="310">
        <f ca="1">INDIRECT("'"&amp;M$1&amp;"'!E19",TRUE)</f>
        <v>0</v>
      </c>
      <c r="O10" s="112">
        <f ca="1">INDIRECT("'"&amp;O$1&amp;"'!D19",TRUE)</f>
        <v>0</v>
      </c>
      <c r="P10" s="310">
        <f ca="1">INDIRECT("'"&amp;O$1&amp;"'!E19",TRUE)</f>
        <v>0</v>
      </c>
      <c r="Q10" s="112">
        <f ca="1">INDIRECT("'"&amp;Q$1&amp;"'!D19",TRUE)</f>
        <v>0</v>
      </c>
      <c r="R10" s="310">
        <f ca="1">INDIRECT("'"&amp;Q$1&amp;"'!E19",TRUE)</f>
        <v>0</v>
      </c>
      <c r="S10" s="112">
        <f ca="1">INDIRECT("'"&amp;S$1&amp;"'!D19",TRUE)</f>
        <v>0.13</v>
      </c>
      <c r="T10" s="310">
        <f ca="1">INDIRECT("'"&amp;S$1&amp;"'!E19",TRUE)</f>
        <v>22366</v>
      </c>
      <c r="U10" s="112">
        <f ca="1">INDIRECT("'"&amp;U$1&amp;"'!D19",TRUE)</f>
        <v>0</v>
      </c>
      <c r="V10" s="310">
        <f ca="1">INDIRECT("'"&amp;U$1&amp;"'!E19",TRUE)</f>
        <v>0</v>
      </c>
      <c r="W10" s="112">
        <f ca="1">INDIRECT("'"&amp;W$1&amp;"'!D19",TRUE)</f>
        <v>0</v>
      </c>
      <c r="X10" s="310">
        <f ca="1">INDIRECT("'"&amp;W$1&amp;"'!E19",TRUE)</f>
        <v>0</v>
      </c>
      <c r="Y10" s="112">
        <f ca="1">INDIRECT("'"&amp;Y$1&amp;"'!D19",TRUE)</f>
        <v>0</v>
      </c>
      <c r="Z10" s="310">
        <f ca="1">INDIRECT("'"&amp;Y$1&amp;"'!E19",TRUE)</f>
        <v>0</v>
      </c>
      <c r="AA10" s="112">
        <f ca="1">INDIRECT("'"&amp;AA$1&amp;"'!D19",TRUE)</f>
        <v>0</v>
      </c>
      <c r="AB10" s="310">
        <f ca="1">INDIRECT("'"&amp;AA$1&amp;"'!E19",TRUE)</f>
        <v>0</v>
      </c>
      <c r="AC10" s="112">
        <f ca="1">INDIRECT("'"&amp;AC$1&amp;"'!D19",TRUE)</f>
        <v>0</v>
      </c>
      <c r="AD10" s="310">
        <f ca="1">INDIRECT("'"&amp;AC$1&amp;"'!E19",TRUE)</f>
        <v>0</v>
      </c>
      <c r="AE10" s="112">
        <f ca="1">INDIRECT("'"&amp;AE$1&amp;"'!D19",TRUE)</f>
        <v>0</v>
      </c>
      <c r="AF10" s="310">
        <f ca="1">INDIRECT("'"&amp;AE$1&amp;"'!E19",TRUE)</f>
        <v>0</v>
      </c>
      <c r="AG10" s="112">
        <f ca="1">INDIRECT("'"&amp;AG$1&amp;"'!D19",TRUE)</f>
        <v>0</v>
      </c>
      <c r="AH10" s="310">
        <f ca="1">INDIRECT("'"&amp;AG$1&amp;"'!E19",TRUE)</f>
        <v>0</v>
      </c>
      <c r="AI10" s="112">
        <f ca="1">INDIRECT("'"&amp;AI$1&amp;"'!D19",TRUE)</f>
        <v>0</v>
      </c>
      <c r="AJ10" s="310">
        <f ca="1">INDIRECT("'"&amp;AI$1&amp;"'!E19",TRUE)</f>
        <v>0</v>
      </c>
      <c r="AK10" s="112">
        <f ca="1">INDIRECT("'"&amp;AK$1&amp;"'!D19",TRUE)</f>
        <v>6.0000000000000001E-3</v>
      </c>
      <c r="AL10" s="310">
        <f ca="1">INDIRECT("'"&amp;AK$1&amp;"'!E19",TRUE)</f>
        <v>10351</v>
      </c>
      <c r="AM10" s="112">
        <f ca="1">INDIRECT("'"&amp;AM$1&amp;"'!D19",TRUE)</f>
        <v>0</v>
      </c>
      <c r="AN10" s="310">
        <f ca="1">INDIRECT("'"&amp;AM$1&amp;"'!E19",TRUE)</f>
        <v>0</v>
      </c>
      <c r="AO10" s="112">
        <f ca="1">INDIRECT("'"&amp;AO$1&amp;"'!D19",TRUE)</f>
        <v>0</v>
      </c>
      <c r="AP10" s="310">
        <f ca="1">INDIRECT("'"&amp;AO$1&amp;"'!E19",TRUE)</f>
        <v>0</v>
      </c>
      <c r="AQ10" s="112">
        <f ca="1">INDIRECT("'"&amp;AQ$1&amp;"'!D19",TRUE)</f>
        <v>0</v>
      </c>
      <c r="AR10" s="310">
        <f ca="1">INDIRECT("'"&amp;AQ$1&amp;"'!E19",TRUE)</f>
        <v>0</v>
      </c>
      <c r="AS10" s="112">
        <f ca="1">INDIRECT("'"&amp;AS$1&amp;"'!D19",TRUE)</f>
        <v>0</v>
      </c>
      <c r="AT10" s="310">
        <f ca="1">INDIRECT("'"&amp;AS$1&amp;"'!E19",TRUE)</f>
        <v>0</v>
      </c>
      <c r="AU10" s="79">
        <f ca="1">INDIRECT("'"&amp;AU$1&amp;"'!D19",TRUE)</f>
        <v>0</v>
      </c>
      <c r="AV10" s="97">
        <f ca="1">INDIRECT("'"&amp;AU$1&amp;"'!E19",TRUE)</f>
        <v>0</v>
      </c>
    </row>
    <row r="11" spans="2:48">
      <c r="B11" s="84" t="s">
        <v>98</v>
      </c>
      <c r="C11" s="102">
        <f ca="1">INDIRECT("'"&amp;C$1&amp;"'!D20",TRUE)</f>
        <v>0</v>
      </c>
      <c r="D11" s="310">
        <f ca="1">INDIRECT("'"&amp;C$1&amp;"'!E20",TRUE)</f>
        <v>0</v>
      </c>
      <c r="E11" s="112">
        <f ca="1">INDIRECT("'"&amp;E$1&amp;"'!D20",TRUE)</f>
        <v>0</v>
      </c>
      <c r="F11" s="310">
        <f ca="1">INDIRECT("'"&amp;E$1&amp;"'!E20",TRUE)</f>
        <v>0</v>
      </c>
      <c r="G11" s="112">
        <f ca="1">INDIRECT("'"&amp;G$1&amp;"'!D20",TRUE)</f>
        <v>0</v>
      </c>
      <c r="H11" s="310">
        <f ca="1">INDIRECT("'"&amp;G$1&amp;"'!E20",TRUE)</f>
        <v>0</v>
      </c>
      <c r="I11" s="112">
        <f ca="1">INDIRECT("'"&amp;I$1&amp;"'!D20",TRUE)</f>
        <v>0</v>
      </c>
      <c r="J11" s="310">
        <f ca="1">INDIRECT("'"&amp;I$1&amp;"'!E20",TRUE)</f>
        <v>0</v>
      </c>
      <c r="K11" s="112">
        <f ca="1">INDIRECT("'"&amp;K$1&amp;"'!D20",TRUE)</f>
        <v>0</v>
      </c>
      <c r="L11" s="310">
        <f ca="1">INDIRECT("'"&amp;K$1&amp;"'!E20",TRUE)</f>
        <v>0</v>
      </c>
      <c r="M11" s="112">
        <f ca="1">INDIRECT("'"&amp;M$1&amp;"'!D20",TRUE)</f>
        <v>0</v>
      </c>
      <c r="N11" s="310">
        <f ca="1">INDIRECT("'"&amp;M$1&amp;"'!E20",TRUE)</f>
        <v>0</v>
      </c>
      <c r="O11" s="112">
        <f ca="1">INDIRECT("'"&amp;O$1&amp;"'!D20",TRUE)</f>
        <v>0</v>
      </c>
      <c r="P11" s="310">
        <f ca="1">INDIRECT("'"&amp;O$1&amp;"'!E20",TRUE)</f>
        <v>0</v>
      </c>
      <c r="Q11" s="112">
        <f ca="1">INDIRECT("'"&amp;Q$1&amp;"'!D20",TRUE)</f>
        <v>0</v>
      </c>
      <c r="R11" s="310">
        <f ca="1">INDIRECT("'"&amp;Q$1&amp;"'!E20",TRUE)</f>
        <v>0</v>
      </c>
      <c r="S11" s="112">
        <f ca="1">INDIRECT("'"&amp;S$1&amp;"'!D20",TRUE)</f>
        <v>0</v>
      </c>
      <c r="T11" s="310">
        <f ca="1">INDIRECT("'"&amp;S$1&amp;"'!E20",TRUE)</f>
        <v>0</v>
      </c>
      <c r="U11" s="112">
        <f ca="1">INDIRECT("'"&amp;U$1&amp;"'!D20",TRUE)</f>
        <v>0</v>
      </c>
      <c r="V11" s="310">
        <f ca="1">INDIRECT("'"&amp;U$1&amp;"'!E20",TRUE)</f>
        <v>0</v>
      </c>
      <c r="W11" s="112">
        <f ca="1">INDIRECT("'"&amp;W$1&amp;"'!D20",TRUE)</f>
        <v>0</v>
      </c>
      <c r="X11" s="310">
        <f ca="1">INDIRECT("'"&amp;W$1&amp;"'!E20",TRUE)</f>
        <v>0</v>
      </c>
      <c r="Y11" s="112">
        <f ca="1">INDIRECT("'"&amp;Y$1&amp;"'!D20",TRUE)</f>
        <v>0</v>
      </c>
      <c r="Z11" s="310">
        <f ca="1">INDIRECT("'"&amp;Y$1&amp;"'!E20",TRUE)</f>
        <v>0</v>
      </c>
      <c r="AA11" s="112">
        <f ca="1">INDIRECT("'"&amp;AA$1&amp;"'!D20",TRUE)</f>
        <v>0</v>
      </c>
      <c r="AB11" s="310">
        <f ca="1">INDIRECT("'"&amp;AA$1&amp;"'!E20",TRUE)</f>
        <v>0</v>
      </c>
      <c r="AC11" s="112">
        <f ca="1">INDIRECT("'"&amp;AC$1&amp;"'!D20",TRUE)</f>
        <v>0</v>
      </c>
      <c r="AD11" s="310">
        <f ca="1">INDIRECT("'"&amp;AC$1&amp;"'!E20",TRUE)</f>
        <v>0</v>
      </c>
      <c r="AE11" s="112">
        <f ca="1">INDIRECT("'"&amp;AE$1&amp;"'!D20",TRUE)</f>
        <v>0</v>
      </c>
      <c r="AF11" s="310">
        <f ca="1">INDIRECT("'"&amp;AE$1&amp;"'!E20",TRUE)</f>
        <v>0</v>
      </c>
      <c r="AG11" s="112">
        <f ca="1">INDIRECT("'"&amp;AG$1&amp;"'!D20",TRUE)</f>
        <v>0</v>
      </c>
      <c r="AH11" s="310">
        <f ca="1">INDIRECT("'"&amp;AG$1&amp;"'!E20",TRUE)</f>
        <v>0</v>
      </c>
      <c r="AI11" s="112">
        <f ca="1">INDIRECT("'"&amp;AI$1&amp;"'!D20",TRUE)</f>
        <v>0</v>
      </c>
      <c r="AJ11" s="310">
        <f ca="1">INDIRECT("'"&amp;AI$1&amp;"'!E20",TRUE)</f>
        <v>0</v>
      </c>
      <c r="AK11" s="112">
        <f ca="1">INDIRECT("'"&amp;AK$1&amp;"'!D20",TRUE)</f>
        <v>0</v>
      </c>
      <c r="AL11" s="310">
        <f ca="1">INDIRECT("'"&amp;AK$1&amp;"'!E20",TRUE)</f>
        <v>0</v>
      </c>
      <c r="AM11" s="112">
        <f ca="1">INDIRECT("'"&amp;AM$1&amp;"'!D20",TRUE)</f>
        <v>0</v>
      </c>
      <c r="AN11" s="310">
        <f ca="1">INDIRECT("'"&amp;AM$1&amp;"'!E20",TRUE)</f>
        <v>0</v>
      </c>
      <c r="AO11" s="112">
        <f ca="1">INDIRECT("'"&amp;AO$1&amp;"'!D20",TRUE)</f>
        <v>0</v>
      </c>
      <c r="AP11" s="310">
        <f ca="1">INDIRECT("'"&amp;AO$1&amp;"'!E20",TRUE)</f>
        <v>0</v>
      </c>
      <c r="AQ11" s="112">
        <f ca="1">INDIRECT("'"&amp;AQ$1&amp;"'!D20",TRUE)</f>
        <v>0</v>
      </c>
      <c r="AR11" s="310">
        <f ca="1">INDIRECT("'"&amp;AQ$1&amp;"'!E20",TRUE)</f>
        <v>0</v>
      </c>
      <c r="AS11" s="112">
        <f ca="1">INDIRECT("'"&amp;AS$1&amp;"'!D20",TRUE)</f>
        <v>0</v>
      </c>
      <c r="AT11" s="310">
        <f ca="1">INDIRECT("'"&amp;AS$1&amp;"'!E20",TRUE)</f>
        <v>0</v>
      </c>
      <c r="AU11" s="79">
        <f ca="1">INDIRECT("'"&amp;AU$1&amp;"'!D20",TRUE)</f>
        <v>0</v>
      </c>
      <c r="AV11" s="97">
        <f ca="1">INDIRECT("'"&amp;AU$1&amp;"'!E20",TRUE)</f>
        <v>0</v>
      </c>
    </row>
    <row r="12" spans="2:48">
      <c r="B12" s="84" t="s">
        <v>99</v>
      </c>
      <c r="C12" s="102">
        <f ca="1">INDIRECT("'"&amp;C$1&amp;"'!D21",TRUE)</f>
        <v>0</v>
      </c>
      <c r="D12" s="310">
        <f ca="1">INDIRECT("'"&amp;C$1&amp;"'!e21",TRUE)</f>
        <v>0</v>
      </c>
      <c r="E12" s="112">
        <f ca="1">INDIRECT("'"&amp;E$1&amp;"'!D21",TRUE)</f>
        <v>0</v>
      </c>
      <c r="F12" s="310">
        <f ca="1">INDIRECT("'"&amp;E$1&amp;"'!e21",TRUE)</f>
        <v>0</v>
      </c>
      <c r="G12" s="112">
        <f ca="1">INDIRECT("'"&amp;G$1&amp;"'!D21",TRUE)</f>
        <v>0</v>
      </c>
      <c r="H12" s="310">
        <f ca="1">INDIRECT("'"&amp;G$1&amp;"'!e21",TRUE)</f>
        <v>0</v>
      </c>
      <c r="I12" s="112">
        <f ca="1">INDIRECT("'"&amp;I$1&amp;"'!D21",TRUE)</f>
        <v>0</v>
      </c>
      <c r="J12" s="310">
        <f ca="1">INDIRECT("'"&amp;I$1&amp;"'!e21",TRUE)</f>
        <v>0</v>
      </c>
      <c r="K12" s="112">
        <f ca="1">INDIRECT("'"&amp;K$1&amp;"'!D21",TRUE)</f>
        <v>0</v>
      </c>
      <c r="L12" s="310">
        <f ca="1">INDIRECT("'"&amp;K$1&amp;"'!e21",TRUE)</f>
        <v>0</v>
      </c>
      <c r="M12" s="112">
        <f ca="1">INDIRECT("'"&amp;M$1&amp;"'!D21",TRUE)</f>
        <v>0</v>
      </c>
      <c r="N12" s="310">
        <f ca="1">INDIRECT("'"&amp;M$1&amp;"'!e21",TRUE)</f>
        <v>0</v>
      </c>
      <c r="O12" s="112">
        <f ca="1">INDIRECT("'"&amp;O$1&amp;"'!D21",TRUE)</f>
        <v>0</v>
      </c>
      <c r="P12" s="310">
        <f ca="1">INDIRECT("'"&amp;O$1&amp;"'!e21",TRUE)</f>
        <v>0</v>
      </c>
      <c r="Q12" s="112">
        <f ca="1">INDIRECT("'"&amp;Q$1&amp;"'!D21",TRUE)</f>
        <v>0</v>
      </c>
      <c r="R12" s="310">
        <f ca="1">INDIRECT("'"&amp;Q$1&amp;"'!e21",TRUE)</f>
        <v>0</v>
      </c>
      <c r="S12" s="112">
        <f ca="1">INDIRECT("'"&amp;S$1&amp;"'!D21",TRUE)</f>
        <v>3.7120000000000002</v>
      </c>
      <c r="T12" s="310">
        <f ca="1">INDIRECT("'"&amp;S$1&amp;"'!E21",TRUE)</f>
        <v>638637</v>
      </c>
      <c r="U12" s="112">
        <f ca="1">INDIRECT("'"&amp;U$1&amp;"'!D21",TRUE)</f>
        <v>0</v>
      </c>
      <c r="V12" s="310">
        <f ca="1">INDIRECT("'"&amp;U$1&amp;"'!e21",TRUE)</f>
        <v>0</v>
      </c>
      <c r="W12" s="112">
        <f ca="1">INDIRECT("'"&amp;W$1&amp;"'!D21",TRUE)</f>
        <v>0</v>
      </c>
      <c r="X12" s="310">
        <f ca="1">INDIRECT("'"&amp;W$1&amp;"'!e21",TRUE)</f>
        <v>0</v>
      </c>
      <c r="Y12" s="112">
        <f ca="1">INDIRECT("'"&amp;Y$1&amp;"'!D21",TRUE)</f>
        <v>0</v>
      </c>
      <c r="Z12" s="310">
        <f ca="1">INDIRECT("'"&amp;Y$1&amp;"'!e21",TRUE)</f>
        <v>0</v>
      </c>
      <c r="AA12" s="112">
        <f ca="1">INDIRECT("'"&amp;AA$1&amp;"'!D21",TRUE)</f>
        <v>0</v>
      </c>
      <c r="AB12" s="310">
        <f ca="1">INDIRECT("'"&amp;AA$1&amp;"'!e21",TRUE)</f>
        <v>0</v>
      </c>
      <c r="AC12" s="112">
        <f ca="1">INDIRECT("'"&amp;AC$1&amp;"'!D21",TRUE)</f>
        <v>0</v>
      </c>
      <c r="AD12" s="310">
        <f ca="1">INDIRECT("'"&amp;AC$1&amp;"'!e21",TRUE)</f>
        <v>0</v>
      </c>
      <c r="AE12" s="112">
        <f ca="1">INDIRECT("'"&amp;AE$1&amp;"'!D21",TRUE)</f>
        <v>0</v>
      </c>
      <c r="AF12" s="310">
        <f ca="1">INDIRECT("'"&amp;AE$1&amp;"'!E21",TRUE)</f>
        <v>0</v>
      </c>
      <c r="AG12" s="112">
        <f ca="1">INDIRECT("'"&amp;AG$1&amp;"'!D21",TRUE)</f>
        <v>0</v>
      </c>
      <c r="AH12" s="310">
        <f ca="1">INDIRECT("'"&amp;AG$1&amp;"'!e21",TRUE)</f>
        <v>0</v>
      </c>
      <c r="AI12" s="112">
        <f ca="1">INDIRECT("'"&amp;AI$1&amp;"'!D21",TRUE)</f>
        <v>0</v>
      </c>
      <c r="AJ12" s="310">
        <f ca="1">INDIRECT("'"&amp;AI$1&amp;"'!e21",TRUE)</f>
        <v>0</v>
      </c>
      <c r="AK12" s="112">
        <f ca="1">INDIRECT("'"&amp;AK$1&amp;"'!D21",TRUE)</f>
        <v>0.30299999999999999</v>
      </c>
      <c r="AL12" s="310">
        <f ca="1">INDIRECT("'"&amp;AK$1&amp;"'!e21",TRUE)</f>
        <v>522738</v>
      </c>
      <c r="AM12" s="112">
        <f ca="1">INDIRECT("'"&amp;AM$1&amp;"'!D21",TRUE)</f>
        <v>0</v>
      </c>
      <c r="AN12" s="310">
        <f ca="1">INDIRECT("'"&amp;AM$1&amp;"'!e21",TRUE)</f>
        <v>0</v>
      </c>
      <c r="AO12" s="112">
        <f ca="1">INDIRECT("'"&amp;AO$1&amp;"'!D21",TRUE)</f>
        <v>0</v>
      </c>
      <c r="AP12" s="310">
        <f ca="1">INDIRECT("'"&amp;AO$1&amp;"'!e21",TRUE)</f>
        <v>0</v>
      </c>
      <c r="AQ12" s="112">
        <f ca="1">INDIRECT("'"&amp;AQ$1&amp;"'!D21",TRUE)</f>
        <v>0</v>
      </c>
      <c r="AR12" s="310">
        <f ca="1">INDIRECT("'"&amp;AQ$1&amp;"'!e21",TRUE)</f>
        <v>0</v>
      </c>
      <c r="AS12" s="112">
        <f ca="1">INDIRECT("'"&amp;AS$1&amp;"'!D21",TRUE)</f>
        <v>0</v>
      </c>
      <c r="AT12" s="310">
        <f ca="1">INDIRECT("'"&amp;AS$1&amp;"'!e21",TRUE)</f>
        <v>0</v>
      </c>
      <c r="AU12" s="79">
        <f ca="1">INDIRECT("'"&amp;AU$1&amp;"'!D21",TRUE)</f>
        <v>0</v>
      </c>
      <c r="AV12" s="97">
        <f ca="1">INDIRECT("'"&amp;AU$1&amp;"'!e21",TRUE)</f>
        <v>0</v>
      </c>
    </row>
    <row r="13" spans="2:48">
      <c r="B13" s="84" t="s">
        <v>100</v>
      </c>
      <c r="C13" s="102">
        <f ca="1">INDIRECT("'"&amp;C$1&amp;"'!D22",TRUE)</f>
        <v>0</v>
      </c>
      <c r="D13" s="310">
        <f ca="1">INDIRECT("'"&amp;C$1&amp;"'!E22",TRUE)</f>
        <v>0</v>
      </c>
      <c r="E13" s="112">
        <f ca="1">INDIRECT("'"&amp;E$1&amp;"'!D22",TRUE)</f>
        <v>0</v>
      </c>
      <c r="F13" s="310">
        <f ca="1">INDIRECT("'"&amp;E$1&amp;"'!E22",TRUE)</f>
        <v>0</v>
      </c>
      <c r="G13" s="112">
        <f ca="1">INDIRECT("'"&amp;G$1&amp;"'!D22",TRUE)</f>
        <v>0</v>
      </c>
      <c r="H13" s="310">
        <f ca="1">INDIRECT("'"&amp;G$1&amp;"'!E22",TRUE)</f>
        <v>0</v>
      </c>
      <c r="I13" s="112">
        <f ca="1">INDIRECT("'"&amp;I$1&amp;"'!D22",TRUE)</f>
        <v>0</v>
      </c>
      <c r="J13" s="310">
        <f ca="1">INDIRECT("'"&amp;I$1&amp;"'!E22",TRUE)</f>
        <v>0</v>
      </c>
      <c r="K13" s="112">
        <f ca="1">INDIRECT("'"&amp;K$1&amp;"'!D22",TRUE)</f>
        <v>0</v>
      </c>
      <c r="L13" s="310">
        <f ca="1">INDIRECT("'"&amp;K$1&amp;"'!E22",TRUE)</f>
        <v>0</v>
      </c>
      <c r="M13" s="112">
        <f ca="1">INDIRECT("'"&amp;M$1&amp;"'!D22",TRUE)</f>
        <v>0</v>
      </c>
      <c r="N13" s="310">
        <f ca="1">INDIRECT("'"&amp;M$1&amp;"'!E22",TRUE)</f>
        <v>0</v>
      </c>
      <c r="O13" s="112">
        <f ca="1">INDIRECT("'"&amp;O$1&amp;"'!D22",TRUE)</f>
        <v>0.22500000000000001</v>
      </c>
      <c r="P13" s="310">
        <f ca="1">INDIRECT("'"&amp;O$1&amp;"'!E22",TRUE)</f>
        <v>156656</v>
      </c>
      <c r="Q13" s="112">
        <f ca="1">INDIRECT("'"&amp;Q$1&amp;"'!D22",TRUE)</f>
        <v>0</v>
      </c>
      <c r="R13" s="310">
        <f ca="1">INDIRECT("'"&amp;Q$1&amp;"'!E22",TRUE)</f>
        <v>0</v>
      </c>
      <c r="S13" s="112">
        <f ca="1">INDIRECT("'"&amp;S$1&amp;"'!D22",TRUE)</f>
        <v>0</v>
      </c>
      <c r="T13" s="310">
        <f ca="1">INDIRECT("'"&amp;S$1&amp;"'!E22",TRUE)</f>
        <v>0</v>
      </c>
      <c r="U13" s="112">
        <f ca="1">INDIRECT("'"&amp;U$1&amp;"'!D22",TRUE)</f>
        <v>0</v>
      </c>
      <c r="V13" s="310">
        <f ca="1">INDIRECT("'"&amp;U$1&amp;"'!E22",TRUE)</f>
        <v>0</v>
      </c>
      <c r="W13" s="112">
        <f ca="1">INDIRECT("'"&amp;W$1&amp;"'!D22",TRUE)</f>
        <v>0</v>
      </c>
      <c r="X13" s="310">
        <f ca="1">INDIRECT("'"&amp;W$1&amp;"'!E22",TRUE)</f>
        <v>0</v>
      </c>
      <c r="Y13" s="112">
        <f ca="1">INDIRECT("'"&amp;Y$1&amp;"'!D22",TRUE)</f>
        <v>0</v>
      </c>
      <c r="Z13" s="310">
        <f ca="1">INDIRECT("'"&amp;Y$1&amp;"'!E22",TRUE)</f>
        <v>0</v>
      </c>
      <c r="AA13" s="112">
        <f ca="1">INDIRECT("'"&amp;AA$1&amp;"'!D22",TRUE)</f>
        <v>0</v>
      </c>
      <c r="AB13" s="310">
        <f ca="1">INDIRECT("'"&amp;AA$1&amp;"'!E22",TRUE)</f>
        <v>0</v>
      </c>
      <c r="AC13" s="112">
        <f ca="1">INDIRECT("'"&amp;AC$1&amp;"'!D22",TRUE)</f>
        <v>0</v>
      </c>
      <c r="AD13" s="310">
        <f ca="1">INDIRECT("'"&amp;AC$1&amp;"'!E22",TRUE)</f>
        <v>0</v>
      </c>
      <c r="AE13" s="112">
        <f ca="1">INDIRECT("'"&amp;AE$1&amp;"'!D22",TRUE)</f>
        <v>0</v>
      </c>
      <c r="AF13" s="310">
        <f ca="1">INDIRECT("'"&amp;AE$1&amp;"'!E22",TRUE)</f>
        <v>0</v>
      </c>
      <c r="AG13" s="112">
        <f ca="1">INDIRECT("'"&amp;AG$1&amp;"'!D22",TRUE)</f>
        <v>0</v>
      </c>
      <c r="AH13" s="310">
        <f ca="1">INDIRECT("'"&amp;AG$1&amp;"'!E22",TRUE)</f>
        <v>0</v>
      </c>
      <c r="AI13" s="112">
        <f ca="1">INDIRECT("'"&amp;AI$1&amp;"'!D22",TRUE)</f>
        <v>0</v>
      </c>
      <c r="AJ13" s="310">
        <f ca="1">INDIRECT("'"&amp;AI$1&amp;"'!E22",TRUE)</f>
        <v>0</v>
      </c>
      <c r="AK13" s="112">
        <f ca="1">INDIRECT("'"&amp;AK$1&amp;"'!D22",TRUE)</f>
        <v>1.18</v>
      </c>
      <c r="AL13" s="310">
        <f ca="1">INDIRECT("'"&amp;AK$1&amp;"'!E22",TRUE)</f>
        <v>2035744</v>
      </c>
      <c r="AM13" s="112">
        <f ca="1">INDIRECT("'"&amp;AM$1&amp;"'!D22",TRUE)</f>
        <v>0</v>
      </c>
      <c r="AN13" s="310">
        <f ca="1">INDIRECT("'"&amp;AM$1&amp;"'!E22",TRUE)</f>
        <v>0</v>
      </c>
      <c r="AO13" s="112">
        <f ca="1">INDIRECT("'"&amp;AO$1&amp;"'!D22",TRUE)</f>
        <v>0</v>
      </c>
      <c r="AP13" s="310">
        <f ca="1">INDIRECT("'"&amp;AO$1&amp;"'!E22",TRUE)</f>
        <v>0</v>
      </c>
      <c r="AQ13" s="112">
        <f ca="1">INDIRECT("'"&amp;AQ$1&amp;"'!D22",TRUE)</f>
        <v>0</v>
      </c>
      <c r="AR13" s="310">
        <f ca="1">INDIRECT("'"&amp;AQ$1&amp;"'!E22",TRUE)</f>
        <v>0</v>
      </c>
      <c r="AS13" s="112">
        <f ca="1">INDIRECT("'"&amp;AS$1&amp;"'!D22",TRUE)</f>
        <v>0</v>
      </c>
      <c r="AT13" s="310">
        <f ca="1">INDIRECT("'"&amp;AS$1&amp;"'!E22",TRUE)</f>
        <v>0</v>
      </c>
      <c r="AU13" s="79">
        <f ca="1">INDIRECT("'"&amp;AU$1&amp;"'!D22",TRUE)</f>
        <v>0</v>
      </c>
      <c r="AV13" s="97">
        <f ca="1">INDIRECT("'"&amp;AU$1&amp;"'!E22",TRUE)</f>
        <v>0</v>
      </c>
    </row>
    <row r="14" spans="2:48">
      <c r="B14" s="84" t="s">
        <v>101</v>
      </c>
      <c r="C14" s="102">
        <f ca="1">INDIRECT("'"&amp;C$1&amp;"'!D23",TRUE)</f>
        <v>0</v>
      </c>
      <c r="D14" s="310">
        <f ca="1">INDIRECT("'"&amp;C$1&amp;"'!E23",TRUE)</f>
        <v>0</v>
      </c>
      <c r="E14" s="112">
        <f ca="1">INDIRECT("'"&amp;E$1&amp;"'!D23",TRUE)</f>
        <v>0</v>
      </c>
      <c r="F14" s="310">
        <f ca="1">INDIRECT("'"&amp;E$1&amp;"'!E23",TRUE)</f>
        <v>0</v>
      </c>
      <c r="G14" s="112">
        <f ca="1">INDIRECT("'"&amp;G$1&amp;"'!D23",TRUE)</f>
        <v>0</v>
      </c>
      <c r="H14" s="310">
        <f ca="1">INDIRECT("'"&amp;G$1&amp;"'!E23",TRUE)</f>
        <v>0</v>
      </c>
      <c r="I14" s="112">
        <f ca="1">INDIRECT("'"&amp;I$1&amp;"'!D23",TRUE)</f>
        <v>0</v>
      </c>
      <c r="J14" s="310">
        <f ca="1">INDIRECT("'"&amp;I$1&amp;"'!E23",TRUE)</f>
        <v>0</v>
      </c>
      <c r="K14" s="112">
        <f ca="1">INDIRECT("'"&amp;K$1&amp;"'!D23",TRUE)</f>
        <v>0</v>
      </c>
      <c r="L14" s="310">
        <f ca="1">INDIRECT("'"&amp;K$1&amp;"'!E23",TRUE)</f>
        <v>0</v>
      </c>
      <c r="M14" s="112">
        <f ca="1">INDIRECT("'"&amp;M$1&amp;"'!D23",TRUE)</f>
        <v>0</v>
      </c>
      <c r="N14" s="310">
        <f ca="1">INDIRECT("'"&amp;M$1&amp;"'!E23",TRUE)</f>
        <v>0</v>
      </c>
      <c r="O14" s="112">
        <f ca="1">INDIRECT("'"&amp;O$1&amp;"'!D23",TRUE)</f>
        <v>0</v>
      </c>
      <c r="P14" s="310">
        <f ca="1">INDIRECT("'"&amp;O$1&amp;"'!E23",TRUE)</f>
        <v>0</v>
      </c>
      <c r="Q14" s="112">
        <f ca="1">INDIRECT("'"&amp;Q$1&amp;"'!D23",TRUE)</f>
        <v>0</v>
      </c>
      <c r="R14" s="310">
        <f ca="1">INDIRECT("'"&amp;Q$1&amp;"'!E23",TRUE)</f>
        <v>0</v>
      </c>
      <c r="S14" s="112">
        <f ca="1">INDIRECT("'"&amp;S$1&amp;"'!D23",TRUE)</f>
        <v>1.159</v>
      </c>
      <c r="T14" s="310">
        <f ca="1">INDIRECT("'"&amp;S$1&amp;"'!E23",TRUE)</f>
        <v>199402</v>
      </c>
      <c r="U14" s="112">
        <f ca="1">INDIRECT("'"&amp;U$1&amp;"'!D23",TRUE)</f>
        <v>0</v>
      </c>
      <c r="V14" s="310">
        <f ca="1">INDIRECT("'"&amp;U$1&amp;"'!E23",TRUE)</f>
        <v>0</v>
      </c>
      <c r="W14" s="112">
        <f ca="1">INDIRECT("'"&amp;W$1&amp;"'!D23",TRUE)</f>
        <v>0</v>
      </c>
      <c r="X14" s="310">
        <f ca="1">INDIRECT("'"&amp;W$1&amp;"'!E23",TRUE)</f>
        <v>0</v>
      </c>
      <c r="Y14" s="112">
        <f ca="1">INDIRECT("'"&amp;Y$1&amp;"'!D23",TRUE)</f>
        <v>0</v>
      </c>
      <c r="Z14" s="310">
        <f ca="1">INDIRECT("'"&amp;Y$1&amp;"'!E23",TRUE)</f>
        <v>0</v>
      </c>
      <c r="AA14" s="112">
        <f ca="1">INDIRECT("'"&amp;AA$1&amp;"'!D23",TRUE)</f>
        <v>0</v>
      </c>
      <c r="AB14" s="310">
        <f ca="1">INDIRECT("'"&amp;AA$1&amp;"'!E23",TRUE)</f>
        <v>0</v>
      </c>
      <c r="AC14" s="112">
        <f ca="1">INDIRECT("'"&amp;AC$1&amp;"'!D23",TRUE)</f>
        <v>0</v>
      </c>
      <c r="AD14" s="310">
        <f ca="1">INDIRECT("'"&amp;AC$1&amp;"'!E23",TRUE)</f>
        <v>0</v>
      </c>
      <c r="AE14" s="112">
        <f ca="1">INDIRECT("'"&amp;AE$1&amp;"'!D23",TRUE)</f>
        <v>0</v>
      </c>
      <c r="AF14" s="310">
        <f ca="1">INDIRECT("'"&amp;AE$1&amp;"'!E23",TRUE)</f>
        <v>0</v>
      </c>
      <c r="AG14" s="112">
        <f ca="1">INDIRECT("'"&amp;AG$1&amp;"'!D23",TRUE)</f>
        <v>0</v>
      </c>
      <c r="AH14" s="310">
        <f ca="1">INDIRECT("'"&amp;AG$1&amp;"'!E23",TRUE)</f>
        <v>0</v>
      </c>
      <c r="AI14" s="112">
        <f ca="1">INDIRECT("'"&amp;AI$1&amp;"'!D23",TRUE)</f>
        <v>0</v>
      </c>
      <c r="AJ14" s="310">
        <f ca="1">INDIRECT("'"&amp;AI$1&amp;"'!E23",TRUE)</f>
        <v>0</v>
      </c>
      <c r="AK14" s="112">
        <f ca="1">INDIRECT("'"&amp;AK$1&amp;"'!D23",TRUE)</f>
        <v>2.5999999999999999E-2</v>
      </c>
      <c r="AL14" s="310">
        <f ca="1">INDIRECT("'"&amp;AK$1&amp;"'!E23",TRUE)</f>
        <v>44855</v>
      </c>
      <c r="AM14" s="112">
        <f ca="1">INDIRECT("'"&amp;AM$1&amp;"'!D23",TRUE)</f>
        <v>0</v>
      </c>
      <c r="AN14" s="310">
        <f ca="1">INDIRECT("'"&amp;AM$1&amp;"'!E23",TRUE)</f>
        <v>0</v>
      </c>
      <c r="AO14" s="112">
        <f ca="1">INDIRECT("'"&amp;AO$1&amp;"'!D23",TRUE)</f>
        <v>0</v>
      </c>
      <c r="AP14" s="310">
        <f ca="1">INDIRECT("'"&amp;AO$1&amp;"'!E23",TRUE)</f>
        <v>0</v>
      </c>
      <c r="AQ14" s="112">
        <f ca="1">INDIRECT("'"&amp;AQ$1&amp;"'!D23",TRUE)</f>
        <v>0</v>
      </c>
      <c r="AR14" s="310">
        <f ca="1">INDIRECT("'"&amp;AQ$1&amp;"'!E23",TRUE)</f>
        <v>0</v>
      </c>
      <c r="AS14" s="112">
        <f ca="1">INDIRECT("'"&amp;AS$1&amp;"'!D23",TRUE)</f>
        <v>0</v>
      </c>
      <c r="AT14" s="310">
        <f ca="1">INDIRECT("'"&amp;AS$1&amp;"'!E23",TRUE)</f>
        <v>0</v>
      </c>
      <c r="AU14" s="79">
        <f ca="1">INDIRECT("'"&amp;AU$1&amp;"'!D23",TRUE)</f>
        <v>0</v>
      </c>
      <c r="AV14" s="97">
        <f ca="1">INDIRECT("'"&amp;AU$1&amp;"'!E23",TRUE)</f>
        <v>0</v>
      </c>
    </row>
    <row r="15" spans="2:48">
      <c r="B15" s="84" t="s">
        <v>102</v>
      </c>
      <c r="C15" s="102">
        <f ca="1">INDIRECT("'"&amp;C$1&amp;"'!D24",TRUE)</f>
        <v>0</v>
      </c>
      <c r="D15" s="310">
        <f ca="1">INDIRECT("'"&amp;C$1&amp;"'!E24",TRUE)</f>
        <v>0</v>
      </c>
      <c r="E15" s="112">
        <f ca="1">INDIRECT("'"&amp;E$1&amp;"'!D24",TRUE)</f>
        <v>0</v>
      </c>
      <c r="F15" s="310">
        <f ca="1">INDIRECT("'"&amp;E$1&amp;"'!E24",TRUE)</f>
        <v>0</v>
      </c>
      <c r="G15" s="112">
        <f ca="1">INDIRECT("'"&amp;G$1&amp;"'!D24",TRUE)</f>
        <v>0</v>
      </c>
      <c r="H15" s="310">
        <f ca="1">INDIRECT("'"&amp;G$1&amp;"'!E24",TRUE)</f>
        <v>0</v>
      </c>
      <c r="I15" s="112">
        <f ca="1">INDIRECT("'"&amp;I$1&amp;"'!D24",TRUE)</f>
        <v>0</v>
      </c>
      <c r="J15" s="310">
        <f ca="1">INDIRECT("'"&amp;I$1&amp;"'!E24",TRUE)</f>
        <v>0</v>
      </c>
      <c r="K15" s="112">
        <f ca="1">INDIRECT("'"&amp;K$1&amp;"'!D24",TRUE)</f>
        <v>0</v>
      </c>
      <c r="L15" s="310">
        <f ca="1">INDIRECT("'"&amp;K$1&amp;"'!E24",TRUE)</f>
        <v>0</v>
      </c>
      <c r="M15" s="112">
        <f ca="1">INDIRECT("'"&amp;M$1&amp;"'!D24",TRUE)</f>
        <v>0</v>
      </c>
      <c r="N15" s="310">
        <f ca="1">INDIRECT("'"&amp;M$1&amp;"'!E24",TRUE)</f>
        <v>0</v>
      </c>
      <c r="O15" s="112">
        <f ca="1">INDIRECT("'"&amp;O$1&amp;"'!D24",TRUE)</f>
        <v>0</v>
      </c>
      <c r="P15" s="310">
        <f ca="1">INDIRECT("'"&amp;O$1&amp;"'!E24",TRUE)</f>
        <v>0</v>
      </c>
      <c r="Q15" s="112">
        <f ca="1">INDIRECT("'"&amp;Q$1&amp;"'!D24",TRUE)</f>
        <v>0</v>
      </c>
      <c r="R15" s="310">
        <f ca="1">INDIRECT("'"&amp;Q$1&amp;"'!E24",TRUE)</f>
        <v>0</v>
      </c>
      <c r="S15" s="112">
        <f ca="1">INDIRECT("'"&amp;S$1&amp;"'!D24",TRUE)</f>
        <v>0.28499999999999998</v>
      </c>
      <c r="T15" s="310">
        <f ca="1">INDIRECT("'"&amp;S$1&amp;"'!E24",TRUE)</f>
        <v>49033</v>
      </c>
      <c r="U15" s="112">
        <f ca="1">INDIRECT("'"&amp;U$1&amp;"'!D24",TRUE)</f>
        <v>0</v>
      </c>
      <c r="V15" s="310">
        <f ca="1">INDIRECT("'"&amp;U$1&amp;"'!E24",TRUE)</f>
        <v>0</v>
      </c>
      <c r="W15" s="112">
        <f ca="1">INDIRECT("'"&amp;W$1&amp;"'!D24",TRUE)</f>
        <v>0</v>
      </c>
      <c r="X15" s="310">
        <f ca="1">INDIRECT("'"&amp;W$1&amp;"'!E24",TRUE)</f>
        <v>0</v>
      </c>
      <c r="Y15" s="112">
        <f ca="1">INDIRECT("'"&amp;Y$1&amp;"'!D24",TRUE)</f>
        <v>0</v>
      </c>
      <c r="Z15" s="310">
        <f ca="1">INDIRECT("'"&amp;Y$1&amp;"'!E24",TRUE)</f>
        <v>0</v>
      </c>
      <c r="AA15" s="112">
        <f ca="1">INDIRECT("'"&amp;AA$1&amp;"'!D24",TRUE)</f>
        <v>0</v>
      </c>
      <c r="AB15" s="310">
        <f ca="1">INDIRECT("'"&amp;AA$1&amp;"'!E24",TRUE)</f>
        <v>0</v>
      </c>
      <c r="AC15" s="112">
        <f ca="1">INDIRECT("'"&amp;AC$1&amp;"'!D24",TRUE)</f>
        <v>0</v>
      </c>
      <c r="AD15" s="310">
        <f ca="1">INDIRECT("'"&amp;AC$1&amp;"'!E24",TRUE)</f>
        <v>0</v>
      </c>
      <c r="AE15" s="112">
        <f ca="1">INDIRECT("'"&amp;AE$1&amp;"'!D24",TRUE)</f>
        <v>0</v>
      </c>
      <c r="AF15" s="310">
        <f ca="1">INDIRECT("'"&amp;AE$1&amp;"'!E24",TRUE)</f>
        <v>0</v>
      </c>
      <c r="AG15" s="112">
        <f ca="1">INDIRECT("'"&amp;AG$1&amp;"'!D24",TRUE)</f>
        <v>0</v>
      </c>
      <c r="AH15" s="310">
        <f ca="1">INDIRECT("'"&amp;AG$1&amp;"'!E24",TRUE)</f>
        <v>0</v>
      </c>
      <c r="AI15" s="112">
        <f ca="1">INDIRECT("'"&amp;AI$1&amp;"'!D24",TRUE)</f>
        <v>0</v>
      </c>
      <c r="AJ15" s="310">
        <f ca="1">INDIRECT("'"&amp;AI$1&amp;"'!E24",TRUE)</f>
        <v>0</v>
      </c>
      <c r="AK15" s="112">
        <f ca="1">INDIRECT("'"&amp;AK$1&amp;"'!D24",TRUE)</f>
        <v>6.0000000000000001E-3</v>
      </c>
      <c r="AL15" s="310">
        <f ca="1">INDIRECT("'"&amp;AK$1&amp;"'!E24",TRUE)</f>
        <v>10351</v>
      </c>
      <c r="AM15" s="112">
        <f ca="1">INDIRECT("'"&amp;AM$1&amp;"'!D24",TRUE)</f>
        <v>0</v>
      </c>
      <c r="AN15" s="310">
        <f ca="1">INDIRECT("'"&amp;AM$1&amp;"'!E24",TRUE)</f>
        <v>0</v>
      </c>
      <c r="AO15" s="112">
        <f ca="1">INDIRECT("'"&amp;AO$1&amp;"'!D24",TRUE)</f>
        <v>0</v>
      </c>
      <c r="AP15" s="310">
        <f ca="1">INDIRECT("'"&amp;AO$1&amp;"'!E24",TRUE)</f>
        <v>0</v>
      </c>
      <c r="AQ15" s="112">
        <f ca="1">INDIRECT("'"&amp;AQ$1&amp;"'!D24",TRUE)</f>
        <v>0</v>
      </c>
      <c r="AR15" s="310">
        <f ca="1">INDIRECT("'"&amp;AQ$1&amp;"'!E24",TRUE)</f>
        <v>0</v>
      </c>
      <c r="AS15" s="112">
        <f ca="1">INDIRECT("'"&amp;AS$1&amp;"'!D24",TRUE)</f>
        <v>0</v>
      </c>
      <c r="AT15" s="310">
        <f ca="1">INDIRECT("'"&amp;AS$1&amp;"'!E24",TRUE)</f>
        <v>0</v>
      </c>
      <c r="AU15" s="79">
        <f ca="1">INDIRECT("'"&amp;AU$1&amp;"'!D24",TRUE)</f>
        <v>0</v>
      </c>
      <c r="AV15" s="97">
        <f ca="1">INDIRECT("'"&amp;AU$1&amp;"'!E24",TRUE)</f>
        <v>0</v>
      </c>
    </row>
    <row r="16" spans="2:48">
      <c r="B16" s="84" t="s">
        <v>103</v>
      </c>
      <c r="C16" s="102">
        <f ca="1">INDIRECT("'"&amp;C$1&amp;"'!D25",TRUE)</f>
        <v>12</v>
      </c>
      <c r="D16" s="310">
        <f ca="1">INDIRECT("'"&amp;C$1&amp;"'!E25",TRUE)</f>
        <v>8017775</v>
      </c>
      <c r="E16" s="112">
        <f ca="1">INDIRECT("'"&amp;E$1&amp;"'!D25",TRUE)</f>
        <v>12</v>
      </c>
      <c r="F16" s="310">
        <f ca="1">INDIRECT("'"&amp;E$1&amp;"'!E25",TRUE)</f>
        <v>3108938</v>
      </c>
      <c r="G16" s="112">
        <f ca="1">INDIRECT("'"&amp;G$1&amp;"'!D25",TRUE)</f>
        <v>10.95</v>
      </c>
      <c r="H16" s="310">
        <f ca="1">INDIRECT("'"&amp;G$1&amp;"'!E25",TRUE)</f>
        <v>53001231</v>
      </c>
      <c r="I16" s="112">
        <f ca="1">INDIRECT("'"&amp;I$1&amp;"'!D25",TRUE)</f>
        <v>12</v>
      </c>
      <c r="J16" s="310">
        <f ca="1">INDIRECT("'"&amp;I$1&amp;"'!E25",TRUE)</f>
        <v>8527222</v>
      </c>
      <c r="K16" s="112">
        <f ca="1">INDIRECT("'"&amp;K$1&amp;"'!D25",TRUE)</f>
        <v>12</v>
      </c>
      <c r="L16" s="310">
        <f ca="1">INDIRECT("'"&amp;K$1&amp;"'!E25",TRUE)</f>
        <v>45818459</v>
      </c>
      <c r="M16" s="112">
        <f ca="1">INDIRECT("'"&amp;M$1&amp;"'!D25",TRUE)</f>
        <v>9.6519999999999992</v>
      </c>
      <c r="N16" s="310">
        <f ca="1">INDIRECT("'"&amp;M$1&amp;"'!E25",TRUE)</f>
        <v>2734237</v>
      </c>
      <c r="O16" s="112">
        <f ca="1">INDIRECT("'"&amp;O$1&amp;"'!D25",TRUE)</f>
        <v>10.106999999999999</v>
      </c>
      <c r="P16" s="310">
        <f ca="1">INDIRECT("'"&amp;O$1&amp;"'!E25",TRUE)</f>
        <v>7037000</v>
      </c>
      <c r="Q16" s="112">
        <f ca="1">INDIRECT("'"&amp;Q$1&amp;"'!D25",TRUE)</f>
        <v>12</v>
      </c>
      <c r="R16" s="310">
        <f ca="1">INDIRECT("'"&amp;Q$1&amp;"'!E25",TRUE)</f>
        <v>3380058</v>
      </c>
      <c r="S16" s="112">
        <f ca="1">INDIRECT("'"&amp;S$1&amp;"'!D25",TRUE)</f>
        <v>4.194</v>
      </c>
      <c r="T16" s="310">
        <f ca="1">INDIRECT("'"&amp;S$1&amp;"'!E25",TRUE)</f>
        <v>721564</v>
      </c>
      <c r="U16" s="112">
        <f ca="1">INDIRECT("'"&amp;U$1&amp;"'!D25",TRUE)</f>
        <v>9.5860000000000003</v>
      </c>
      <c r="V16" s="310">
        <f ca="1">INDIRECT("'"&amp;U$1&amp;"'!E25",TRUE)</f>
        <v>4060112</v>
      </c>
      <c r="W16" s="112">
        <f ca="1">INDIRECT("'"&amp;W$1&amp;"'!D25",TRUE)</f>
        <v>10</v>
      </c>
      <c r="X16" s="310">
        <f ca="1">INDIRECT("'"&amp;W$1&amp;"'!E25",TRUE)</f>
        <v>27106971</v>
      </c>
      <c r="Y16" s="112">
        <f ca="1">INDIRECT("'"&amp;Y$1&amp;"'!D25",TRUE)</f>
        <v>0</v>
      </c>
      <c r="Z16" s="310">
        <f ca="1">INDIRECT("'"&amp;Y$1&amp;"'!E25",TRUE)</f>
        <v>0</v>
      </c>
      <c r="AA16" s="112">
        <f ca="1">INDIRECT("'"&amp;AA$1&amp;"'!D25",TRUE)</f>
        <v>12</v>
      </c>
      <c r="AB16" s="310">
        <f ca="1">INDIRECT("'"&amp;AA$1&amp;"'!E25",TRUE)</f>
        <v>17091699</v>
      </c>
      <c r="AC16" s="112">
        <f ca="1">INDIRECT("'"&amp;AC$1&amp;"'!D25",TRUE)</f>
        <v>12</v>
      </c>
      <c r="AD16" s="310">
        <f ca="1">INDIRECT("'"&amp;AC$1&amp;"'!E25",TRUE)</f>
        <v>2503379</v>
      </c>
      <c r="AE16" s="112">
        <f ca="1">INDIRECT("'"&amp;AE$1&amp;"'!D25",TRUE)</f>
        <v>12</v>
      </c>
      <c r="AF16" s="310">
        <f ca="1">INDIRECT("'"&amp;AE$1&amp;"'!E25",TRUE)</f>
        <v>10219222</v>
      </c>
      <c r="AG16" s="112">
        <f ca="1">INDIRECT("'"&amp;AG$1&amp;"'!D25",TRUE)</f>
        <v>10.41</v>
      </c>
      <c r="AH16" s="310">
        <f ca="1">INDIRECT("'"&amp;AG$1&amp;"'!E25",TRUE)</f>
        <v>2319426</v>
      </c>
      <c r="AI16" s="112">
        <f ca="1">INDIRECT("'"&amp;AI$1&amp;"'!D25",TRUE)</f>
        <v>12</v>
      </c>
      <c r="AJ16" s="310">
        <f ca="1">INDIRECT("'"&amp;AI$1&amp;"'!E25",TRUE)</f>
        <v>7474511</v>
      </c>
      <c r="AK16" s="112">
        <f ca="1">INDIRECT("'"&amp;AK$1&amp;"'!D25",TRUE)</f>
        <v>8.4350000000000005</v>
      </c>
      <c r="AL16" s="310">
        <f ca="1">INDIRECT("'"&amp;AK$1&amp;"'!E25",TRUE)</f>
        <v>14552123</v>
      </c>
      <c r="AM16" s="112">
        <f ca="1">INDIRECT("'"&amp;AM$1&amp;"'!D25",TRUE)</f>
        <v>12</v>
      </c>
      <c r="AN16" s="310">
        <f ca="1">INDIRECT("'"&amp;AM$1&amp;"'!E25",TRUE)</f>
        <v>27821080</v>
      </c>
      <c r="AO16" s="112">
        <f ca="1">INDIRECT("'"&amp;AO$1&amp;"'!D25",TRUE)</f>
        <v>7.8789999999999996</v>
      </c>
      <c r="AP16" s="310">
        <f ca="1">INDIRECT("'"&amp;AO$1&amp;"'!E25",TRUE)</f>
        <v>29983175</v>
      </c>
      <c r="AQ16" s="112">
        <f ca="1">INDIRECT("'"&amp;AQ$1&amp;"'!D25",TRUE)</f>
        <v>11</v>
      </c>
      <c r="AR16" s="310">
        <f ca="1">INDIRECT("'"&amp;AQ$1&amp;"'!E25",TRUE)</f>
        <v>4184339</v>
      </c>
      <c r="AS16" s="112">
        <f ca="1">INDIRECT("'"&amp;AS$1&amp;"'!D25",TRUE)</f>
        <v>8.282</v>
      </c>
      <c r="AT16" s="310">
        <f ca="1">INDIRECT("'"&amp;AS$1&amp;"'!E25",TRUE)</f>
        <v>1269683</v>
      </c>
      <c r="AU16" s="79">
        <f ca="1">INDIRECT("'"&amp;AU$1&amp;"'!D25",TRUE)</f>
        <v>12</v>
      </c>
      <c r="AV16" s="97">
        <f ca="1">INDIRECT("'"&amp;AU$1&amp;"'!E25",TRUE)</f>
        <v>2069264</v>
      </c>
    </row>
    <row r="17" spans="2:48" ht="16.5" thickBot="1">
      <c r="B17" s="88" t="s">
        <v>104</v>
      </c>
      <c r="C17" s="103">
        <f ca="1">INDIRECT("'"&amp;C$1&amp;"'!D26",TRUE)</f>
        <v>0</v>
      </c>
      <c r="D17" s="311">
        <f ca="1">INDIRECT("'"&amp;C$1&amp;"'!E26",TRUE)</f>
        <v>0</v>
      </c>
      <c r="E17" s="113">
        <f ca="1">INDIRECT("'"&amp;E$1&amp;"'!D26",TRUE)</f>
        <v>0</v>
      </c>
      <c r="F17" s="311">
        <f ca="1">INDIRECT("'"&amp;E$1&amp;"'!E26",TRUE)</f>
        <v>0</v>
      </c>
      <c r="G17" s="113">
        <f ca="1">INDIRECT("'"&amp;G$1&amp;"'!D26",TRUE)</f>
        <v>0</v>
      </c>
      <c r="H17" s="311">
        <f ca="1">INDIRECT("'"&amp;G$1&amp;"'!E26",TRUE)</f>
        <v>0</v>
      </c>
      <c r="I17" s="113">
        <f ca="1">INDIRECT("'"&amp;I$1&amp;"'!D26",TRUE)</f>
        <v>0</v>
      </c>
      <c r="J17" s="311">
        <f ca="1">INDIRECT("'"&amp;I$1&amp;"'!E26",TRUE)</f>
        <v>0</v>
      </c>
      <c r="K17" s="113">
        <f ca="1">INDIRECT("'"&amp;K$1&amp;"'!D26",TRUE)</f>
        <v>0</v>
      </c>
      <c r="L17" s="311">
        <f ca="1">INDIRECT("'"&amp;K$1&amp;"'!E26",TRUE)</f>
        <v>0</v>
      </c>
      <c r="M17" s="113">
        <f ca="1">INDIRECT("'"&amp;M$1&amp;"'!D26",TRUE)</f>
        <v>0</v>
      </c>
      <c r="N17" s="311">
        <f ca="1">INDIRECT("'"&amp;M$1&amp;"'!E26",TRUE)</f>
        <v>0</v>
      </c>
      <c r="O17" s="113">
        <f ca="1">INDIRECT("'"&amp;O$1&amp;"'!D26",TRUE)</f>
        <v>0</v>
      </c>
      <c r="P17" s="311">
        <f ca="1">INDIRECT("'"&amp;O$1&amp;"'!E26",TRUE)</f>
        <v>0</v>
      </c>
      <c r="Q17" s="113">
        <f ca="1">INDIRECT("'"&amp;Q$1&amp;"'!D26",TRUE)</f>
        <v>0</v>
      </c>
      <c r="R17" s="311">
        <f ca="1">INDIRECT("'"&amp;Q$1&amp;"'!E26",TRUE)</f>
        <v>0</v>
      </c>
      <c r="S17" s="113">
        <f ca="1">INDIRECT("'"&amp;S$1&amp;"'!D26",TRUE)</f>
        <v>0</v>
      </c>
      <c r="T17" s="311">
        <f ca="1">INDIRECT("'"&amp;S$1&amp;"'!E26",TRUE)</f>
        <v>0</v>
      </c>
      <c r="U17" s="113">
        <f ca="1">INDIRECT("'"&amp;U$1&amp;"'!D26",TRUE)</f>
        <v>0</v>
      </c>
      <c r="V17" s="311">
        <f ca="1">INDIRECT("'"&amp;U$1&amp;"'!E26",TRUE)</f>
        <v>0</v>
      </c>
      <c r="W17" s="113">
        <f ca="1">INDIRECT("'"&amp;W$1&amp;"'!D26",TRUE)</f>
        <v>0</v>
      </c>
      <c r="X17" s="311">
        <f ca="1">INDIRECT("'"&amp;W$1&amp;"'!E26",TRUE)</f>
        <v>0</v>
      </c>
      <c r="Y17" s="113">
        <f ca="1">INDIRECT("'"&amp;Y$1&amp;"'!D26",TRUE)</f>
        <v>0</v>
      </c>
      <c r="Z17" s="311">
        <f ca="1">INDIRECT("'"&amp;Y$1&amp;"'!E26",TRUE)</f>
        <v>0</v>
      </c>
      <c r="AA17" s="113">
        <f ca="1">INDIRECT("'"&amp;AA$1&amp;"'!D26",TRUE)</f>
        <v>0</v>
      </c>
      <c r="AB17" s="311">
        <f ca="1">INDIRECT("'"&amp;AA$1&amp;"'!E26",TRUE)</f>
        <v>0</v>
      </c>
      <c r="AC17" s="113">
        <f ca="1">INDIRECT("'"&amp;AC$1&amp;"'!D26",TRUE)</f>
        <v>0</v>
      </c>
      <c r="AD17" s="311">
        <f ca="1">INDIRECT("'"&amp;AC$1&amp;"'!E26",TRUE)</f>
        <v>0</v>
      </c>
      <c r="AE17" s="113">
        <f ca="1">INDIRECT("'"&amp;AE$1&amp;"'!D26",TRUE)</f>
        <v>0</v>
      </c>
      <c r="AF17" s="311">
        <f ca="1">INDIRECT("'"&amp;AE$1&amp;"'!E26",TRUE)</f>
        <v>0</v>
      </c>
      <c r="AG17" s="113">
        <f ca="1">INDIRECT("'"&amp;AG$1&amp;"'!D26",TRUE)</f>
        <v>0</v>
      </c>
      <c r="AH17" s="311">
        <f ca="1">INDIRECT("'"&amp;AG$1&amp;"'!E26",TRUE)</f>
        <v>0</v>
      </c>
      <c r="AI17" s="113">
        <f ca="1">INDIRECT("'"&amp;AI$1&amp;"'!D26",TRUE)</f>
        <v>0</v>
      </c>
      <c r="AJ17" s="311">
        <f ca="1">INDIRECT("'"&amp;AI$1&amp;"'!E26",TRUE)</f>
        <v>0</v>
      </c>
      <c r="AK17" s="113">
        <f ca="1">INDIRECT("'"&amp;AK$1&amp;"'!D26",TRUE)</f>
        <v>0</v>
      </c>
      <c r="AL17" s="311">
        <f ca="1">INDIRECT("'"&amp;AK$1&amp;"'!E26",TRUE)</f>
        <v>0</v>
      </c>
      <c r="AM17" s="113">
        <f ca="1">INDIRECT("'"&amp;AM$1&amp;"'!D26",TRUE)</f>
        <v>0</v>
      </c>
      <c r="AN17" s="311">
        <f ca="1">INDIRECT("'"&amp;AM$1&amp;"'!E26",TRUE)</f>
        <v>0</v>
      </c>
      <c r="AO17" s="113">
        <f ca="1">INDIRECT("'"&amp;AO$1&amp;"'!D26",TRUE)</f>
        <v>0</v>
      </c>
      <c r="AP17" s="311">
        <f ca="1">INDIRECT("'"&amp;AO$1&amp;"'!E26",TRUE)</f>
        <v>0</v>
      </c>
      <c r="AQ17" s="113">
        <f ca="1">INDIRECT("'"&amp;AQ$1&amp;"'!D26",TRUE)</f>
        <v>0</v>
      </c>
      <c r="AR17" s="311">
        <f ca="1">INDIRECT("'"&amp;AQ$1&amp;"'!E26",TRUE)</f>
        <v>0</v>
      </c>
      <c r="AS17" s="113">
        <f ca="1">INDIRECT("'"&amp;AS$1&amp;"'!D26",TRUE)</f>
        <v>0</v>
      </c>
      <c r="AT17" s="311">
        <f ca="1">INDIRECT("'"&amp;AS$1&amp;"'!E26",TRUE)</f>
        <v>0</v>
      </c>
      <c r="AU17" s="80">
        <f ca="1">INDIRECT("'"&amp;AU$1&amp;"'!D26",TRUE)</f>
        <v>0</v>
      </c>
      <c r="AV17" s="99">
        <f ca="1">INDIRECT("'"&amp;AU$1&amp;"'!E26",TRUE)</f>
        <v>0</v>
      </c>
    </row>
    <row r="18" spans="2:48" ht="15.75" customHeight="1">
      <c r="B18" s="84" t="s">
        <v>178</v>
      </c>
      <c r="C18" s="102">
        <f t="shared" ref="C18:AT18" ca="1" si="0">SUM(C4:C17)</f>
        <v>12</v>
      </c>
      <c r="D18" s="310">
        <f t="shared" ca="1" si="0"/>
        <v>8017775</v>
      </c>
      <c r="E18" s="112">
        <f t="shared" ca="1" si="0"/>
        <v>12</v>
      </c>
      <c r="F18" s="310">
        <f t="shared" ca="1" si="0"/>
        <v>3108938</v>
      </c>
      <c r="G18" s="112">
        <f t="shared" ca="1" si="0"/>
        <v>10.95</v>
      </c>
      <c r="H18" s="310">
        <f t="shared" ca="1" si="0"/>
        <v>53001231</v>
      </c>
      <c r="I18" s="112">
        <f t="shared" ca="1" si="0"/>
        <v>12</v>
      </c>
      <c r="J18" s="310">
        <f t="shared" ca="1" si="0"/>
        <v>8527222</v>
      </c>
      <c r="K18" s="112">
        <f t="shared" ca="1" si="0"/>
        <v>12</v>
      </c>
      <c r="L18" s="310">
        <f t="shared" ca="1" si="0"/>
        <v>45818459</v>
      </c>
      <c r="M18" s="112">
        <f t="shared" ca="1" si="0"/>
        <v>12</v>
      </c>
      <c r="N18" s="310">
        <f t="shared" ca="1" si="0"/>
        <v>3399383</v>
      </c>
      <c r="O18" s="112">
        <f t="shared" ca="1" si="0"/>
        <v>12</v>
      </c>
      <c r="P18" s="310">
        <f ca="1">SUM(P4:P17)</f>
        <v>8355002</v>
      </c>
      <c r="Q18" s="112">
        <f t="shared" ca="1" si="0"/>
        <v>12</v>
      </c>
      <c r="R18" s="310">
        <f t="shared" ca="1" si="0"/>
        <v>3380058</v>
      </c>
      <c r="S18" s="112">
        <f t="shared" ca="1" si="0"/>
        <v>12</v>
      </c>
      <c r="T18" s="310">
        <f t="shared" ca="1" si="0"/>
        <v>2064559</v>
      </c>
      <c r="U18" s="112">
        <f t="shared" ca="1" si="0"/>
        <v>12</v>
      </c>
      <c r="V18" s="310">
        <f t="shared" ca="1" si="0"/>
        <v>5082552</v>
      </c>
      <c r="W18" s="112">
        <f t="shared" ca="1" si="0"/>
        <v>12</v>
      </c>
      <c r="X18" s="310">
        <f t="shared" ca="1" si="0"/>
        <v>32528365</v>
      </c>
      <c r="Y18" s="112">
        <f t="shared" ca="1" si="0"/>
        <v>12</v>
      </c>
      <c r="Z18" s="310">
        <f t="shared" ca="1" si="0"/>
        <v>10856623</v>
      </c>
      <c r="AA18" s="112">
        <f t="shared" ca="1" si="0"/>
        <v>12</v>
      </c>
      <c r="AB18" s="310">
        <f t="shared" ca="1" si="0"/>
        <v>17091699</v>
      </c>
      <c r="AC18" s="112">
        <f t="shared" ca="1" si="0"/>
        <v>12</v>
      </c>
      <c r="AD18" s="310">
        <f t="shared" ca="1" si="0"/>
        <v>2503379</v>
      </c>
      <c r="AE18" s="112">
        <f t="shared" ca="1" si="0"/>
        <v>12</v>
      </c>
      <c r="AF18" s="310">
        <f t="shared" ca="1" si="0"/>
        <v>10219222</v>
      </c>
      <c r="AG18" s="112">
        <f t="shared" ca="1" si="0"/>
        <v>12</v>
      </c>
      <c r="AH18" s="310">
        <f t="shared" ca="1" si="0"/>
        <v>2673690</v>
      </c>
      <c r="AI18" s="112">
        <f t="shared" ca="1" si="0"/>
        <v>12</v>
      </c>
      <c r="AJ18" s="310">
        <f t="shared" ca="1" si="0"/>
        <v>7474511</v>
      </c>
      <c r="AK18" s="112">
        <f t="shared" ca="1" si="0"/>
        <v>12</v>
      </c>
      <c r="AL18" s="310">
        <f t="shared" ca="1" si="0"/>
        <v>20702485</v>
      </c>
      <c r="AM18" s="112">
        <f t="shared" ca="1" si="0"/>
        <v>12</v>
      </c>
      <c r="AN18" s="310">
        <f t="shared" ca="1" si="0"/>
        <v>27821080</v>
      </c>
      <c r="AO18" s="112">
        <f t="shared" ca="1" si="0"/>
        <v>7.8789999999999996</v>
      </c>
      <c r="AP18" s="310">
        <f t="shared" ca="1" si="0"/>
        <v>29983175</v>
      </c>
      <c r="AQ18" s="112">
        <f t="shared" ca="1" si="0"/>
        <v>12</v>
      </c>
      <c r="AR18" s="310">
        <f t="shared" ca="1" si="0"/>
        <v>4564733</v>
      </c>
      <c r="AS18" s="112">
        <f t="shared" ca="1" si="0"/>
        <v>12</v>
      </c>
      <c r="AT18" s="310">
        <f t="shared" ca="1" si="0"/>
        <v>1839676</v>
      </c>
      <c r="AU18" s="79">
        <f ca="1">SUM(AU4:AU17)</f>
        <v>12</v>
      </c>
      <c r="AV18" s="97">
        <f ca="1">SUM(AV4:AV17)</f>
        <v>2069264</v>
      </c>
    </row>
    <row r="19" spans="2:48" ht="5.25" customHeight="1" thickBot="1">
      <c r="B19" s="88"/>
      <c r="C19" s="103"/>
      <c r="D19" s="311"/>
      <c r="E19" s="113"/>
      <c r="F19" s="311"/>
      <c r="G19" s="113"/>
      <c r="H19" s="311"/>
      <c r="I19" s="113"/>
      <c r="J19" s="311"/>
      <c r="K19" s="113"/>
      <c r="L19" s="311"/>
      <c r="M19" s="113"/>
      <c r="N19" s="311"/>
      <c r="O19" s="113"/>
      <c r="P19" s="311"/>
      <c r="Q19" s="113"/>
      <c r="R19" s="311"/>
      <c r="S19" s="113"/>
      <c r="T19" s="311"/>
      <c r="U19" s="113"/>
      <c r="V19" s="311"/>
      <c r="W19" s="113"/>
      <c r="X19" s="311"/>
      <c r="Y19" s="113"/>
      <c r="Z19" s="311"/>
      <c r="AA19" s="113"/>
      <c r="AB19" s="311"/>
      <c r="AC19" s="113"/>
      <c r="AD19" s="311"/>
      <c r="AE19" s="113"/>
      <c r="AF19" s="311"/>
      <c r="AG19" s="113"/>
      <c r="AH19" s="311"/>
      <c r="AI19" s="113"/>
      <c r="AJ19" s="311"/>
      <c r="AK19" s="113"/>
      <c r="AL19" s="311"/>
      <c r="AM19" s="113"/>
      <c r="AN19" s="311"/>
      <c r="AO19" s="113"/>
      <c r="AP19" s="311"/>
      <c r="AQ19" s="113"/>
      <c r="AR19" s="311"/>
      <c r="AS19" s="113"/>
      <c r="AT19" s="311"/>
      <c r="AU19" s="80"/>
      <c r="AV19" s="99"/>
    </row>
    <row r="20" spans="2:48">
      <c r="B20" s="84" t="s">
        <v>179</v>
      </c>
      <c r="C20" s="102">
        <f ca="1">INDIRECT("'"&amp;C$1&amp;"'!D29",TRUE)</f>
        <v>0</v>
      </c>
      <c r="D20" s="310">
        <f ca="1">INDIRECT("'"&amp;C$1&amp;"'!E29",TRUE)</f>
        <v>0</v>
      </c>
      <c r="E20" s="112">
        <f ca="1">INDIRECT("'"&amp;E$1&amp;"'!D29",TRUE)</f>
        <v>0</v>
      </c>
      <c r="F20" s="310">
        <f ca="1">INDIRECT("'"&amp;E$1&amp;"'!E29",TRUE)</f>
        <v>0</v>
      </c>
      <c r="G20" s="112">
        <f ca="1">INDIRECT("'"&amp;G$1&amp;"'!D29",TRUE)</f>
        <v>0</v>
      </c>
      <c r="H20" s="310">
        <f ca="1">INDIRECT("'"&amp;G$1&amp;"'!E29",TRUE)</f>
        <v>0</v>
      </c>
      <c r="I20" s="112">
        <f ca="1">INDIRECT("'"&amp;I$1&amp;"'!D29",TRUE)</f>
        <v>0</v>
      </c>
      <c r="J20" s="310">
        <f ca="1">INDIRECT("'"&amp;I$1&amp;"'!E29",TRUE)</f>
        <v>0</v>
      </c>
      <c r="K20" s="112">
        <f ca="1">INDIRECT("'"&amp;K$1&amp;"'!D29",TRUE)</f>
        <v>0</v>
      </c>
      <c r="L20" s="310">
        <f ca="1">INDIRECT("'"&amp;K$1&amp;"'!E29",TRUE)</f>
        <v>0</v>
      </c>
      <c r="M20" s="112">
        <f ca="1">INDIRECT("'"&amp;M$1&amp;"'!D29",TRUE)</f>
        <v>0</v>
      </c>
      <c r="N20" s="310">
        <f ca="1">INDIRECT("'"&amp;M$1&amp;"'!E29",TRUE)</f>
        <v>0</v>
      </c>
      <c r="O20" s="112">
        <f ca="1">INDIRECT("'"&amp;O$1&amp;"'!D29",TRUE)</f>
        <v>0</v>
      </c>
      <c r="P20" s="310">
        <f ca="1">INDIRECT("'"&amp;O$1&amp;"'!E29",TRUE)</f>
        <v>0</v>
      </c>
      <c r="Q20" s="112">
        <f ca="1">INDIRECT("'"&amp;Q$1&amp;"'!D29",TRUE)</f>
        <v>0</v>
      </c>
      <c r="R20" s="310">
        <f ca="1">INDIRECT("'"&amp;Q$1&amp;"'!E29",TRUE)</f>
        <v>0</v>
      </c>
      <c r="S20" s="112">
        <f ca="1">INDIRECT("'"&amp;S$1&amp;"'!D29",TRUE)</f>
        <v>0</v>
      </c>
      <c r="T20" s="310">
        <f ca="1">INDIRECT("'"&amp;S$1&amp;"'!E29",TRUE)</f>
        <v>0</v>
      </c>
      <c r="U20" s="112">
        <f ca="1">INDIRECT("'"&amp;U$1&amp;"'!D29",TRUE)</f>
        <v>0</v>
      </c>
      <c r="V20" s="310">
        <f ca="1">INDIRECT("'"&amp;U$1&amp;"'!E29",TRUE)</f>
        <v>0</v>
      </c>
      <c r="W20" s="112">
        <f ca="1">INDIRECT("'"&amp;W$1&amp;"'!D29",TRUE)</f>
        <v>0</v>
      </c>
      <c r="X20" s="310">
        <f ca="1">INDIRECT("'"&amp;W$1&amp;"'!E29",TRUE)</f>
        <v>0</v>
      </c>
      <c r="Y20" s="112">
        <f ca="1">INDIRECT("'"&amp;Y$1&amp;"'!D29",TRUE)</f>
        <v>0</v>
      </c>
      <c r="Z20" s="310">
        <f ca="1">INDIRECT("'"&amp;Y$1&amp;"'!E29",TRUE)</f>
        <v>0</v>
      </c>
      <c r="AA20" s="112">
        <f ca="1">INDIRECT("'"&amp;AA$1&amp;"'!D29",TRUE)</f>
        <v>0</v>
      </c>
      <c r="AB20" s="310">
        <f ca="1">INDIRECT("'"&amp;AA$1&amp;"'!E29",TRUE)</f>
        <v>0</v>
      </c>
      <c r="AC20" s="112">
        <f ca="1">INDIRECT("'"&amp;AC$1&amp;"'!D29",TRUE)</f>
        <v>0</v>
      </c>
      <c r="AD20" s="310">
        <f ca="1">INDIRECT("'"&amp;AC$1&amp;"'!E29",TRUE)</f>
        <v>0</v>
      </c>
      <c r="AE20" s="112">
        <f ca="1">INDIRECT("'"&amp;AE$1&amp;"'!D29",TRUE)</f>
        <v>0</v>
      </c>
      <c r="AF20" s="310">
        <f ca="1">INDIRECT("'"&amp;AE$1&amp;"'!E29",TRUE)</f>
        <v>0</v>
      </c>
      <c r="AG20" s="112">
        <f ca="1">INDIRECT("'"&amp;AG$1&amp;"'!D29",TRUE)</f>
        <v>0</v>
      </c>
      <c r="AH20" s="310">
        <f ca="1">INDIRECT("'"&amp;AG$1&amp;"'!E29",TRUE)</f>
        <v>0</v>
      </c>
      <c r="AI20" s="112">
        <f ca="1">INDIRECT("'"&amp;AI$1&amp;"'!D29",TRUE)</f>
        <v>0</v>
      </c>
      <c r="AJ20" s="310">
        <f ca="1">INDIRECT("'"&amp;AI$1&amp;"'!E29",TRUE)</f>
        <v>0</v>
      </c>
      <c r="AK20" s="112">
        <f ca="1">INDIRECT("'"&amp;AK$1&amp;"'!D29",TRUE)</f>
        <v>0</v>
      </c>
      <c r="AL20" s="310">
        <f ca="1">INDIRECT("'"&amp;AK$1&amp;"'!E29",TRUE)</f>
        <v>0</v>
      </c>
      <c r="AM20" s="112">
        <f ca="1">INDIRECT("'"&amp;AM$1&amp;"'!D29",TRUE)</f>
        <v>0</v>
      </c>
      <c r="AN20" s="310">
        <f ca="1">INDIRECT("'"&amp;AM$1&amp;"'!E29",TRUE)</f>
        <v>0</v>
      </c>
      <c r="AO20" s="112">
        <f ca="1">INDIRECT("'"&amp;AO$1&amp;"'!D29",TRUE)</f>
        <v>0</v>
      </c>
      <c r="AP20" s="310">
        <f ca="1">INDIRECT("'"&amp;AO$1&amp;"'!E29",TRUE)</f>
        <v>0</v>
      </c>
      <c r="AQ20" s="112">
        <f ca="1">INDIRECT("'"&amp;AQ$1&amp;"'!D29",TRUE)</f>
        <v>0</v>
      </c>
      <c r="AR20" s="310">
        <f ca="1">INDIRECT("'"&amp;AQ$1&amp;"'!E29",TRUE)</f>
        <v>0</v>
      </c>
      <c r="AS20" s="112">
        <f ca="1">INDIRECT("'"&amp;AS$1&amp;"'!D29",TRUE)</f>
        <v>0</v>
      </c>
      <c r="AT20" s="310">
        <f ca="1">INDIRECT("'"&amp;AS$1&amp;"'!E29",TRUE)</f>
        <v>0</v>
      </c>
      <c r="AU20" s="79">
        <f ca="1">INDIRECT("'"&amp;AU$1&amp;"'!D29",TRUE)</f>
        <v>0</v>
      </c>
      <c r="AV20" s="97">
        <f ca="1">INDIRECT("'"&amp;AU$1&amp;"'!E29",TRUE)</f>
        <v>0</v>
      </c>
    </row>
    <row r="21" spans="2:48" ht="5.25" customHeight="1" thickBot="1">
      <c r="C21" s="102"/>
      <c r="D21" s="310"/>
      <c r="E21" s="112"/>
      <c r="F21" s="310"/>
      <c r="G21" s="112"/>
      <c r="H21" s="310"/>
      <c r="I21" s="112"/>
      <c r="J21" s="310"/>
      <c r="K21" s="112"/>
      <c r="L21" s="310"/>
      <c r="M21" s="112"/>
      <c r="N21" s="310"/>
      <c r="O21" s="112"/>
      <c r="P21" s="310"/>
      <c r="Q21" s="112"/>
      <c r="R21" s="310"/>
      <c r="S21" s="112"/>
      <c r="T21" s="310"/>
      <c r="U21" s="112"/>
      <c r="V21" s="310"/>
      <c r="W21" s="112"/>
      <c r="X21" s="310"/>
      <c r="Y21" s="112"/>
      <c r="Z21" s="310"/>
      <c r="AA21" s="112"/>
      <c r="AB21" s="310"/>
      <c r="AC21" s="112"/>
      <c r="AD21" s="310"/>
      <c r="AE21" s="112"/>
      <c r="AF21" s="310"/>
      <c r="AG21" s="112"/>
      <c r="AH21" s="310"/>
      <c r="AI21" s="112"/>
      <c r="AJ21" s="310"/>
      <c r="AK21" s="112"/>
      <c r="AL21" s="310"/>
      <c r="AM21" s="112"/>
      <c r="AN21" s="310"/>
      <c r="AO21" s="112"/>
      <c r="AP21" s="310"/>
      <c r="AQ21" s="112"/>
      <c r="AR21" s="310"/>
      <c r="AS21" s="112"/>
      <c r="AT21" s="310"/>
      <c r="AU21" s="79"/>
      <c r="AV21" s="97"/>
    </row>
    <row r="22" spans="2:48" ht="16.5" thickBot="1">
      <c r="B22" s="89" t="s">
        <v>130</v>
      </c>
      <c r="C22" s="104">
        <f t="shared" ref="C22:AT22" ca="1" si="1">C18+C20</f>
        <v>12</v>
      </c>
      <c r="D22" s="312">
        <f t="shared" ca="1" si="1"/>
        <v>8017775</v>
      </c>
      <c r="E22" s="114">
        <f t="shared" ca="1" si="1"/>
        <v>12</v>
      </c>
      <c r="F22" s="312">
        <f t="shared" ca="1" si="1"/>
        <v>3108938</v>
      </c>
      <c r="G22" s="114">
        <f t="shared" ca="1" si="1"/>
        <v>10.95</v>
      </c>
      <c r="H22" s="312">
        <f t="shared" ca="1" si="1"/>
        <v>53001231</v>
      </c>
      <c r="I22" s="114">
        <f t="shared" ca="1" si="1"/>
        <v>12</v>
      </c>
      <c r="J22" s="312">
        <f t="shared" ca="1" si="1"/>
        <v>8527222</v>
      </c>
      <c r="K22" s="114">
        <f t="shared" ca="1" si="1"/>
        <v>12</v>
      </c>
      <c r="L22" s="312">
        <f t="shared" ca="1" si="1"/>
        <v>45818459</v>
      </c>
      <c r="M22" s="114">
        <f t="shared" ca="1" si="1"/>
        <v>12</v>
      </c>
      <c r="N22" s="312">
        <f t="shared" ca="1" si="1"/>
        <v>3399383</v>
      </c>
      <c r="O22" s="114">
        <f t="shared" ca="1" si="1"/>
        <v>12</v>
      </c>
      <c r="P22" s="312">
        <f t="shared" ca="1" si="1"/>
        <v>8355002</v>
      </c>
      <c r="Q22" s="114">
        <f t="shared" ca="1" si="1"/>
        <v>12</v>
      </c>
      <c r="R22" s="312">
        <f t="shared" ca="1" si="1"/>
        <v>3380058</v>
      </c>
      <c r="S22" s="114">
        <f t="shared" ca="1" si="1"/>
        <v>12</v>
      </c>
      <c r="T22" s="312">
        <f t="shared" ca="1" si="1"/>
        <v>2064559</v>
      </c>
      <c r="U22" s="114">
        <f t="shared" ca="1" si="1"/>
        <v>12</v>
      </c>
      <c r="V22" s="312">
        <f t="shared" ca="1" si="1"/>
        <v>5082552</v>
      </c>
      <c r="W22" s="114">
        <f t="shared" ca="1" si="1"/>
        <v>12</v>
      </c>
      <c r="X22" s="312">
        <f t="shared" ca="1" si="1"/>
        <v>32528365</v>
      </c>
      <c r="Y22" s="114">
        <f t="shared" ca="1" si="1"/>
        <v>12</v>
      </c>
      <c r="Z22" s="312">
        <f t="shared" ca="1" si="1"/>
        <v>10856623</v>
      </c>
      <c r="AA22" s="114">
        <f t="shared" ca="1" si="1"/>
        <v>12</v>
      </c>
      <c r="AB22" s="312">
        <f t="shared" ca="1" si="1"/>
        <v>17091699</v>
      </c>
      <c r="AC22" s="114">
        <f t="shared" ca="1" si="1"/>
        <v>12</v>
      </c>
      <c r="AD22" s="312">
        <f t="shared" ca="1" si="1"/>
        <v>2503379</v>
      </c>
      <c r="AE22" s="114">
        <f t="shared" ca="1" si="1"/>
        <v>12</v>
      </c>
      <c r="AF22" s="312">
        <f t="shared" ca="1" si="1"/>
        <v>10219222</v>
      </c>
      <c r="AG22" s="114">
        <f t="shared" ca="1" si="1"/>
        <v>12</v>
      </c>
      <c r="AH22" s="312">
        <f t="shared" ca="1" si="1"/>
        <v>2673690</v>
      </c>
      <c r="AI22" s="114">
        <f t="shared" ca="1" si="1"/>
        <v>12</v>
      </c>
      <c r="AJ22" s="312">
        <f t="shared" ca="1" si="1"/>
        <v>7474511</v>
      </c>
      <c r="AK22" s="114">
        <f t="shared" ca="1" si="1"/>
        <v>12</v>
      </c>
      <c r="AL22" s="312">
        <f t="shared" ca="1" si="1"/>
        <v>20702485</v>
      </c>
      <c r="AM22" s="114">
        <f t="shared" ca="1" si="1"/>
        <v>12</v>
      </c>
      <c r="AN22" s="312">
        <f t="shared" ca="1" si="1"/>
        <v>27821080</v>
      </c>
      <c r="AO22" s="114">
        <f t="shared" ca="1" si="1"/>
        <v>7.8789999999999996</v>
      </c>
      <c r="AP22" s="312">
        <f t="shared" ca="1" si="1"/>
        <v>29983175</v>
      </c>
      <c r="AQ22" s="114">
        <f t="shared" ca="1" si="1"/>
        <v>12</v>
      </c>
      <c r="AR22" s="312">
        <f t="shared" ca="1" si="1"/>
        <v>4564733</v>
      </c>
      <c r="AS22" s="114">
        <f t="shared" ca="1" si="1"/>
        <v>12</v>
      </c>
      <c r="AT22" s="312">
        <f t="shared" ca="1" si="1"/>
        <v>1839676</v>
      </c>
      <c r="AU22" s="81">
        <f ca="1">AU18+AU20</f>
        <v>12</v>
      </c>
      <c r="AV22" s="98">
        <f ca="1">AV18+AV20</f>
        <v>2069264</v>
      </c>
    </row>
    <row r="23" spans="2:48" ht="5.25" customHeight="1">
      <c r="C23" s="102"/>
      <c r="D23" s="310"/>
      <c r="E23" s="112"/>
      <c r="F23" s="310"/>
      <c r="G23" s="112"/>
      <c r="H23" s="310"/>
      <c r="I23" s="112"/>
      <c r="J23" s="310"/>
      <c r="K23" s="112"/>
      <c r="L23" s="310"/>
      <c r="M23" s="112"/>
      <c r="N23" s="310"/>
      <c r="O23" s="112"/>
      <c r="P23" s="310"/>
      <c r="Q23" s="112"/>
      <c r="R23" s="310"/>
      <c r="S23" s="112"/>
      <c r="T23" s="310"/>
      <c r="U23" s="112"/>
      <c r="V23" s="310"/>
      <c r="W23" s="112"/>
      <c r="X23" s="310"/>
      <c r="Y23" s="112"/>
      <c r="Z23" s="310"/>
      <c r="AA23" s="112"/>
      <c r="AB23" s="310"/>
      <c r="AC23" s="112"/>
      <c r="AD23" s="310"/>
      <c r="AE23" s="112"/>
      <c r="AF23" s="310"/>
      <c r="AG23" s="112"/>
      <c r="AH23" s="310"/>
      <c r="AI23" s="112"/>
      <c r="AJ23" s="310"/>
      <c r="AK23" s="112"/>
      <c r="AL23" s="310"/>
      <c r="AM23" s="112"/>
      <c r="AN23" s="310"/>
      <c r="AO23" s="112"/>
      <c r="AP23" s="310"/>
      <c r="AQ23" s="112"/>
      <c r="AR23" s="310"/>
      <c r="AS23" s="112"/>
      <c r="AT23" s="310"/>
      <c r="AU23" s="79"/>
      <c r="AV23" s="97"/>
    </row>
    <row r="24" spans="2:48" ht="5.25" customHeight="1">
      <c r="C24" s="102"/>
      <c r="D24" s="310"/>
      <c r="E24" s="112"/>
      <c r="F24" s="310"/>
      <c r="G24" s="112"/>
      <c r="H24" s="310"/>
      <c r="I24" s="112"/>
      <c r="J24" s="310"/>
      <c r="K24" s="112"/>
      <c r="L24" s="310"/>
      <c r="M24" s="112"/>
      <c r="N24" s="310"/>
      <c r="O24" s="112"/>
      <c r="P24" s="310"/>
      <c r="Q24" s="112"/>
      <c r="R24" s="310"/>
      <c r="S24" s="112"/>
      <c r="T24" s="310"/>
      <c r="U24" s="112"/>
      <c r="V24" s="310"/>
      <c r="W24" s="112"/>
      <c r="X24" s="310"/>
      <c r="Y24" s="112"/>
      <c r="Z24" s="310"/>
      <c r="AA24" s="112"/>
      <c r="AB24" s="310"/>
      <c r="AC24" s="112"/>
      <c r="AD24" s="310"/>
      <c r="AE24" s="112"/>
      <c r="AF24" s="310"/>
      <c r="AG24" s="112"/>
      <c r="AH24" s="310"/>
      <c r="AI24" s="112"/>
      <c r="AJ24" s="310"/>
      <c r="AK24" s="112"/>
      <c r="AL24" s="310"/>
      <c r="AM24" s="112"/>
      <c r="AN24" s="310"/>
      <c r="AO24" s="112"/>
      <c r="AP24" s="310"/>
      <c r="AQ24" s="112"/>
      <c r="AR24" s="310"/>
      <c r="AS24" s="112"/>
      <c r="AT24" s="310"/>
      <c r="AU24" s="79"/>
      <c r="AV24" s="97"/>
    </row>
    <row r="25" spans="2:48" ht="5.25" customHeight="1">
      <c r="B25" s="83"/>
      <c r="C25" s="105"/>
      <c r="D25" s="313"/>
      <c r="E25" s="115"/>
      <c r="F25" s="313"/>
      <c r="G25" s="115"/>
      <c r="H25" s="313"/>
      <c r="I25" s="115"/>
      <c r="J25" s="313"/>
      <c r="K25" s="115"/>
      <c r="L25" s="313"/>
      <c r="M25" s="115"/>
      <c r="N25" s="313"/>
      <c r="O25" s="115"/>
      <c r="P25" s="313"/>
      <c r="Q25" s="115"/>
      <c r="R25" s="313"/>
      <c r="S25" s="115"/>
      <c r="T25" s="313"/>
      <c r="U25" s="115"/>
      <c r="V25" s="313"/>
      <c r="W25" s="115"/>
      <c r="X25" s="313"/>
      <c r="Y25" s="115"/>
      <c r="Z25" s="313"/>
      <c r="AA25" s="115"/>
      <c r="AB25" s="313"/>
      <c r="AC25" s="115"/>
      <c r="AD25" s="313"/>
      <c r="AE25" s="115"/>
      <c r="AF25" s="313"/>
      <c r="AG25" s="115"/>
      <c r="AH25" s="313"/>
      <c r="AI25" s="115"/>
      <c r="AJ25" s="313"/>
      <c r="AK25" s="115"/>
      <c r="AL25" s="313"/>
      <c r="AM25" s="115"/>
      <c r="AN25" s="313"/>
      <c r="AO25" s="115"/>
      <c r="AP25" s="313"/>
      <c r="AQ25" s="115"/>
      <c r="AR25" s="313"/>
      <c r="AS25" s="115"/>
      <c r="AT25" s="313"/>
      <c r="AU25" s="123"/>
      <c r="AV25" s="319"/>
    </row>
    <row r="26" spans="2:48">
      <c r="B26" s="85" t="s">
        <v>123</v>
      </c>
      <c r="C26" s="101"/>
      <c r="D26" s="309"/>
      <c r="E26" s="111"/>
      <c r="F26" s="309"/>
      <c r="G26" s="111"/>
      <c r="H26" s="309"/>
      <c r="I26" s="111"/>
      <c r="J26" s="309"/>
      <c r="K26" s="111"/>
      <c r="L26" s="309"/>
      <c r="M26" s="111"/>
      <c r="N26" s="309"/>
      <c r="O26" s="111"/>
      <c r="P26" s="309"/>
      <c r="Q26" s="111"/>
      <c r="R26" s="309"/>
      <c r="S26" s="111"/>
      <c r="T26" s="309"/>
      <c r="U26" s="111"/>
      <c r="V26" s="309"/>
      <c r="W26" s="111"/>
      <c r="X26" s="309"/>
      <c r="Y26" s="111"/>
      <c r="Z26" s="309"/>
      <c r="AA26" s="111"/>
      <c r="AB26" s="309"/>
      <c r="AC26" s="111"/>
      <c r="AD26" s="309"/>
      <c r="AE26" s="111"/>
      <c r="AF26" s="309"/>
      <c r="AG26" s="111"/>
      <c r="AH26" s="309"/>
      <c r="AI26" s="111"/>
      <c r="AJ26" s="309"/>
      <c r="AK26" s="111"/>
      <c r="AL26" s="309"/>
      <c r="AM26" s="111"/>
      <c r="AN26" s="309"/>
      <c r="AO26" s="111"/>
      <c r="AP26" s="309"/>
      <c r="AQ26" s="111"/>
      <c r="AR26" s="309"/>
      <c r="AS26" s="111"/>
      <c r="AT26" s="309"/>
      <c r="AU26" s="122"/>
      <c r="AV26" s="318"/>
    </row>
    <row r="27" spans="2:48">
      <c r="B27" s="84" t="s">
        <v>124</v>
      </c>
      <c r="C27" s="102"/>
      <c r="D27" s="310">
        <f>'Albany Taxes'!E230</f>
        <v>2683533</v>
      </c>
      <c r="E27" s="112"/>
      <c r="F27" s="310">
        <f>'Big Horn Taxes'!E230</f>
        <v>386025</v>
      </c>
      <c r="G27" s="112"/>
      <c r="H27" s="310">
        <f>'Campbell Taxes'!E230</f>
        <v>2914512</v>
      </c>
      <c r="I27" s="112"/>
      <c r="J27" s="310">
        <f>'STATE TAX DETAIL'!U9</f>
        <v>1712949</v>
      </c>
      <c r="K27" s="112"/>
      <c r="L27" s="310">
        <f>'Converse Taxes'!E230</f>
        <v>659707</v>
      </c>
      <c r="M27" s="112"/>
      <c r="N27" s="310">
        <f>'Crook Taxes'!E230</f>
        <v>281418</v>
      </c>
      <c r="O27" s="112"/>
      <c r="P27" s="310">
        <f>'Fremont Taxes'!E230</f>
        <v>1328339</v>
      </c>
      <c r="Q27" s="112"/>
      <c r="R27" s="310">
        <f>'Goshen Taxes'!E230</f>
        <v>394949</v>
      </c>
      <c r="S27" s="112"/>
      <c r="T27" s="310">
        <f>'Hot Springs Taxes'!E230</f>
        <v>196432</v>
      </c>
      <c r="U27" s="112"/>
      <c r="V27" s="310">
        <f>'Johnson Taxes'!E230</f>
        <v>457299</v>
      </c>
      <c r="W27" s="112"/>
      <c r="X27" s="310">
        <f>'Laramie Taxes'!E230</f>
        <v>9127635</v>
      </c>
      <c r="Y27" s="112"/>
      <c r="Z27" s="310">
        <f>'Lincoln Taxes'!E230</f>
        <v>1258894</v>
      </c>
      <c r="AA27" s="112"/>
      <c r="AB27" s="310">
        <f>'Natrona Taxes'!E230</f>
        <v>5884823</v>
      </c>
      <c r="AC27" s="112"/>
      <c r="AD27" s="310">
        <f>'Niobrara Taxes'!E230</f>
        <v>90409</v>
      </c>
      <c r="AE27" s="112"/>
      <c r="AF27" s="310">
        <f>'Park Taxes'!E230</f>
        <v>920270</v>
      </c>
      <c r="AG27" s="112"/>
      <c r="AH27" s="310">
        <f>'Platte Taxes'!E230</f>
        <v>381227</v>
      </c>
      <c r="AI27" s="112"/>
      <c r="AJ27" s="310">
        <f>'Sheridan Taxes'!E230</f>
        <v>2560340</v>
      </c>
      <c r="AK27" s="112"/>
      <c r="AL27" s="310">
        <f>'Sublette Taxes'!E230</f>
        <v>375929</v>
      </c>
      <c r="AM27" s="112"/>
      <c r="AN27" s="310">
        <f>'Sweetwater Taxes'!E230</f>
        <v>2785661</v>
      </c>
      <c r="AO27" s="112"/>
      <c r="AP27" s="310">
        <f>'Teton Taxes'!E230</f>
        <v>430105</v>
      </c>
      <c r="AQ27" s="112"/>
      <c r="AR27" s="310">
        <f>'Uinta Taxes'!E230</f>
        <v>1134181</v>
      </c>
      <c r="AS27" s="112"/>
      <c r="AT27" s="310">
        <f>'Washakie Taxes'!E230</f>
        <v>280835</v>
      </c>
      <c r="AU27" s="79"/>
      <c r="AV27" s="97">
        <f>'Weston Taxes'!E230</f>
        <v>249619</v>
      </c>
    </row>
    <row r="28" spans="2:48" ht="16.5" thickBot="1">
      <c r="B28" s="88" t="s">
        <v>115</v>
      </c>
      <c r="C28" s="103"/>
      <c r="D28" s="311">
        <f>'Albany Taxes'!E231</f>
        <v>0</v>
      </c>
      <c r="E28" s="113"/>
      <c r="F28" s="311">
        <f>'Big Horn Taxes'!E231</f>
        <v>0</v>
      </c>
      <c r="G28" s="113"/>
      <c r="H28" s="311">
        <f>'Campbell Taxes'!E231</f>
        <v>0</v>
      </c>
      <c r="I28" s="113"/>
      <c r="J28" s="311">
        <f>'STATE TAX DETAIL'!V9</f>
        <v>0</v>
      </c>
      <c r="K28" s="113"/>
      <c r="L28" s="311">
        <f ca="1">INDIRECT("'"&amp;K$1&amp;"'!E225",TRUE)</f>
        <v>0</v>
      </c>
      <c r="M28" s="113"/>
      <c r="N28" s="311">
        <f>'Crook Taxes'!E231</f>
        <v>0</v>
      </c>
      <c r="O28" s="113"/>
      <c r="P28" s="311">
        <f>'Fremont Taxes'!E231</f>
        <v>0</v>
      </c>
      <c r="Q28" s="113"/>
      <c r="R28" s="311">
        <f>'Goshen Taxes'!E231</f>
        <v>0</v>
      </c>
      <c r="S28" s="113"/>
      <c r="T28" s="311">
        <f>'Hot Springs Taxes'!E231</f>
        <v>0</v>
      </c>
      <c r="U28" s="113"/>
      <c r="V28" s="311">
        <f>'Johnson Taxes'!E231</f>
        <v>0</v>
      </c>
      <c r="W28" s="113"/>
      <c r="X28" s="311">
        <f>'Laramie Taxes'!E231</f>
        <v>0</v>
      </c>
      <c r="Y28" s="113"/>
      <c r="Z28" s="311">
        <f>'Lincoln Taxes'!E231</f>
        <v>0</v>
      </c>
      <c r="AA28" s="113"/>
      <c r="AB28" s="311">
        <f ca="1">INDIRECT("'"&amp;AA$1&amp;"'!E225",TRUE)</f>
        <v>0</v>
      </c>
      <c r="AC28" s="113"/>
      <c r="AD28" s="311">
        <f>'Niobrara Taxes'!E231</f>
        <v>0</v>
      </c>
      <c r="AE28" s="113"/>
      <c r="AF28" s="311">
        <f>'Park Taxes'!E231</f>
        <v>305708</v>
      </c>
      <c r="AG28" s="113"/>
      <c r="AH28" s="311">
        <f ca="1">INDIRECT("'"&amp;AG$1&amp;"'!E225",TRUE)</f>
        <v>0</v>
      </c>
      <c r="AI28" s="113"/>
      <c r="AJ28" s="311">
        <f>'Sheridan Taxes'!E231</f>
        <v>0</v>
      </c>
      <c r="AK28" s="113"/>
      <c r="AL28" s="311">
        <f>'Sublette Taxes'!E231</f>
        <v>0</v>
      </c>
      <c r="AM28" s="113"/>
      <c r="AN28" s="311">
        <f>'Sweetwater Taxes'!E231</f>
        <v>0</v>
      </c>
      <c r="AO28" s="113"/>
      <c r="AP28" s="311">
        <f ca="1">INDIRECT("'"&amp;AO$1&amp;"'!E225",TRUE)</f>
        <v>0</v>
      </c>
      <c r="AQ28" s="113"/>
      <c r="AR28" s="311">
        <f>'Uinta Taxes'!E231</f>
        <v>0</v>
      </c>
      <c r="AS28" s="113"/>
      <c r="AT28" s="311">
        <f>'Washakie Taxes'!E231</f>
        <v>0</v>
      </c>
      <c r="AU28" s="80"/>
      <c r="AV28" s="99">
        <f>'Weston Taxes'!E231</f>
        <v>0</v>
      </c>
    </row>
    <row r="29" spans="2:48" ht="16.5" thickBot="1">
      <c r="B29" s="89" t="s">
        <v>133</v>
      </c>
      <c r="C29" s="104"/>
      <c r="D29" s="312">
        <f>'Albany Taxes'!E232</f>
        <v>2683533</v>
      </c>
      <c r="E29" s="114"/>
      <c r="F29" s="312">
        <f>F27+F28</f>
        <v>386025</v>
      </c>
      <c r="G29" s="114"/>
      <c r="H29" s="312">
        <f>H27+H28</f>
        <v>2914512</v>
      </c>
      <c r="I29" s="114"/>
      <c r="J29" s="312">
        <f>J27+J28</f>
        <v>1712949</v>
      </c>
      <c r="K29" s="114"/>
      <c r="L29" s="312">
        <f ca="1">L27+L28</f>
        <v>659707</v>
      </c>
      <c r="M29" s="114"/>
      <c r="N29" s="312">
        <f>N27+N28</f>
        <v>281418</v>
      </c>
      <c r="O29" s="114"/>
      <c r="P29" s="312">
        <f>P27+P28</f>
        <v>1328339</v>
      </c>
      <c r="Q29" s="114"/>
      <c r="R29" s="312">
        <f>R27+R28</f>
        <v>394949</v>
      </c>
      <c r="S29" s="114"/>
      <c r="T29" s="312">
        <f>T27+T28</f>
        <v>196432</v>
      </c>
      <c r="U29" s="114"/>
      <c r="V29" s="312">
        <f>V27+V28</f>
        <v>457299</v>
      </c>
      <c r="W29" s="114"/>
      <c r="X29" s="312">
        <f>X27+X28</f>
        <v>9127635</v>
      </c>
      <c r="Y29" s="114"/>
      <c r="Z29" s="312">
        <f>Z27+Z28</f>
        <v>1258894</v>
      </c>
      <c r="AA29" s="114"/>
      <c r="AB29" s="312">
        <f ca="1">AB27+AB28</f>
        <v>5884823</v>
      </c>
      <c r="AC29" s="114"/>
      <c r="AD29" s="312">
        <f>AD27+AD28</f>
        <v>90409</v>
      </c>
      <c r="AE29" s="114"/>
      <c r="AF29" s="312">
        <f>AF27+AF28</f>
        <v>1225978</v>
      </c>
      <c r="AG29" s="114"/>
      <c r="AH29" s="312">
        <f ca="1">AH27+AH28</f>
        <v>381227</v>
      </c>
      <c r="AI29" s="114"/>
      <c r="AJ29" s="312">
        <f>AJ27+AJ28</f>
        <v>2560340</v>
      </c>
      <c r="AK29" s="114"/>
      <c r="AL29" s="312">
        <f>AL27+AL28</f>
        <v>375929</v>
      </c>
      <c r="AM29" s="114"/>
      <c r="AN29" s="312">
        <f>AN27+AN28</f>
        <v>2785661</v>
      </c>
      <c r="AO29" s="114"/>
      <c r="AP29" s="312">
        <f ca="1">AP27+AP28</f>
        <v>430105</v>
      </c>
      <c r="AQ29" s="114"/>
      <c r="AR29" s="312">
        <f>AR27+AR28</f>
        <v>1134181</v>
      </c>
      <c r="AS29" s="114"/>
      <c r="AT29" s="312">
        <f>AT27+AT28</f>
        <v>280835</v>
      </c>
      <c r="AU29" s="81"/>
      <c r="AV29" s="98">
        <f>AV27+AV28</f>
        <v>249619</v>
      </c>
    </row>
    <row r="30" spans="2:48" ht="5.25" customHeight="1">
      <c r="C30" s="102"/>
      <c r="D30" s="310"/>
      <c r="E30" s="112"/>
      <c r="F30" s="310"/>
      <c r="G30" s="112"/>
      <c r="H30" s="310"/>
      <c r="I30" s="112"/>
      <c r="J30" s="310"/>
      <c r="K30" s="112"/>
      <c r="L30" s="310"/>
      <c r="M30" s="112"/>
      <c r="N30" s="310"/>
      <c r="O30" s="112"/>
      <c r="P30" s="310"/>
      <c r="Q30" s="112"/>
      <c r="R30" s="310"/>
      <c r="S30" s="112"/>
      <c r="T30" s="310"/>
      <c r="U30" s="112"/>
      <c r="V30" s="310"/>
      <c r="W30" s="112"/>
      <c r="X30" s="310"/>
      <c r="Y30" s="112"/>
      <c r="Z30" s="310"/>
      <c r="AA30" s="112"/>
      <c r="AB30" s="310"/>
      <c r="AC30" s="112"/>
      <c r="AD30" s="310"/>
      <c r="AE30" s="112"/>
      <c r="AF30" s="310"/>
      <c r="AG30" s="112"/>
      <c r="AH30" s="310"/>
      <c r="AI30" s="112"/>
      <c r="AJ30" s="310"/>
      <c r="AK30" s="112"/>
      <c r="AL30" s="310"/>
      <c r="AM30" s="112"/>
      <c r="AN30" s="310"/>
      <c r="AO30" s="112"/>
      <c r="AP30" s="310"/>
      <c r="AQ30" s="112"/>
      <c r="AR30" s="310"/>
      <c r="AS30" s="112"/>
      <c r="AT30" s="310"/>
      <c r="AU30" s="79"/>
      <c r="AV30" s="97"/>
    </row>
    <row r="31" spans="2:48" ht="5.25" customHeight="1">
      <c r="C31" s="102"/>
      <c r="D31" s="310"/>
      <c r="E31" s="112"/>
      <c r="F31" s="310"/>
      <c r="G31" s="112"/>
      <c r="H31" s="310"/>
      <c r="I31" s="112"/>
      <c r="J31" s="310"/>
      <c r="K31" s="112"/>
      <c r="L31" s="310"/>
      <c r="M31" s="112"/>
      <c r="N31" s="310"/>
      <c r="O31" s="112"/>
      <c r="P31" s="310"/>
      <c r="Q31" s="112"/>
      <c r="R31" s="310"/>
      <c r="S31" s="112"/>
      <c r="T31" s="310"/>
      <c r="U31" s="112"/>
      <c r="V31" s="310"/>
      <c r="W31" s="112"/>
      <c r="X31" s="310"/>
      <c r="Y31" s="112"/>
      <c r="Z31" s="310"/>
      <c r="AA31" s="112"/>
      <c r="AB31" s="310"/>
      <c r="AC31" s="112"/>
      <c r="AD31" s="310"/>
      <c r="AE31" s="112"/>
      <c r="AF31" s="310"/>
      <c r="AG31" s="112"/>
      <c r="AH31" s="310"/>
      <c r="AI31" s="112"/>
      <c r="AJ31" s="310"/>
      <c r="AK31" s="112"/>
      <c r="AL31" s="310"/>
      <c r="AM31" s="112"/>
      <c r="AN31" s="310"/>
      <c r="AO31" s="112"/>
      <c r="AP31" s="310"/>
      <c r="AQ31" s="112"/>
      <c r="AR31" s="310"/>
      <c r="AS31" s="112"/>
      <c r="AT31" s="310"/>
      <c r="AU31" s="79"/>
      <c r="AV31" s="97"/>
    </row>
    <row r="32" spans="2:48" ht="5.25" customHeight="1">
      <c r="C32" s="102"/>
      <c r="D32" s="310"/>
      <c r="E32" s="112"/>
      <c r="F32" s="310"/>
      <c r="G32" s="112"/>
      <c r="H32" s="310"/>
      <c r="I32" s="112"/>
      <c r="J32" s="310"/>
      <c r="K32" s="112"/>
      <c r="L32" s="310"/>
      <c r="M32" s="112"/>
      <c r="N32" s="310"/>
      <c r="O32" s="112"/>
      <c r="P32" s="310"/>
      <c r="Q32" s="112"/>
      <c r="R32" s="310"/>
      <c r="S32" s="112"/>
      <c r="T32" s="310"/>
      <c r="U32" s="112"/>
      <c r="V32" s="310"/>
      <c r="W32" s="112"/>
      <c r="X32" s="310"/>
      <c r="Y32" s="112"/>
      <c r="Z32" s="310"/>
      <c r="AA32" s="112"/>
      <c r="AB32" s="310"/>
      <c r="AC32" s="112"/>
      <c r="AD32" s="310"/>
      <c r="AE32" s="112"/>
      <c r="AF32" s="310"/>
      <c r="AG32" s="112"/>
      <c r="AH32" s="310"/>
      <c r="AI32" s="112"/>
      <c r="AJ32" s="310"/>
      <c r="AK32" s="112"/>
      <c r="AL32" s="310"/>
      <c r="AM32" s="112"/>
      <c r="AN32" s="310"/>
      <c r="AO32" s="112"/>
      <c r="AP32" s="310"/>
      <c r="AQ32" s="112"/>
      <c r="AR32" s="310"/>
      <c r="AS32" s="112"/>
      <c r="AT32" s="310"/>
      <c r="AU32" s="124"/>
    </row>
    <row r="33" spans="2:48">
      <c r="B33" s="85" t="s">
        <v>172</v>
      </c>
      <c r="C33" s="101"/>
      <c r="D33" s="309"/>
      <c r="E33" s="111"/>
      <c r="F33" s="309"/>
      <c r="G33" s="111"/>
      <c r="H33" s="309"/>
      <c r="I33" s="111"/>
      <c r="J33" s="309"/>
      <c r="K33" s="111"/>
      <c r="L33" s="309"/>
      <c r="M33" s="111"/>
      <c r="N33" s="309"/>
      <c r="O33" s="111"/>
      <c r="P33" s="309"/>
      <c r="Q33" s="111"/>
      <c r="R33" s="309"/>
      <c r="S33" s="111"/>
      <c r="T33" s="309"/>
      <c r="U33" s="111"/>
      <c r="V33" s="309"/>
      <c r="W33" s="111"/>
      <c r="X33" s="309"/>
      <c r="Y33" s="111"/>
      <c r="Z33" s="309"/>
      <c r="AA33" s="111"/>
      <c r="AB33" s="309"/>
      <c r="AC33" s="111"/>
      <c r="AD33" s="309"/>
      <c r="AE33" s="111"/>
      <c r="AF33" s="309"/>
      <c r="AG33" s="111"/>
      <c r="AH33" s="309"/>
      <c r="AI33" s="111"/>
      <c r="AJ33" s="309"/>
      <c r="AK33" s="111"/>
      <c r="AL33" s="309"/>
      <c r="AM33" s="111"/>
      <c r="AN33" s="309"/>
      <c r="AO33" s="111"/>
      <c r="AP33" s="309"/>
      <c r="AQ33" s="111"/>
      <c r="AR33" s="309"/>
      <c r="AS33" s="111"/>
      <c r="AT33" s="309"/>
      <c r="AU33" s="125"/>
      <c r="AV33" s="320"/>
    </row>
    <row r="34" spans="2:48">
      <c r="B34" s="84" t="s">
        <v>110</v>
      </c>
      <c r="C34" s="102"/>
      <c r="D34" s="310">
        <f ca="1">INDIRECT("'"&amp;C$1&amp;"'!E136",TRUE)</f>
        <v>16703699</v>
      </c>
      <c r="E34" s="112"/>
      <c r="F34" s="310">
        <f ca="1">INDIRECT("'"&amp;E$1&amp;"'!E136",TRUE)</f>
        <v>6476954</v>
      </c>
      <c r="G34" s="112"/>
      <c r="H34" s="310">
        <f ca="1">INDIRECT("'"&amp;G$1&amp;"'!E136",TRUE)</f>
        <v>121007376</v>
      </c>
      <c r="I34" s="112"/>
      <c r="J34" s="310">
        <f ca="1">INDIRECT("'"&amp;I$1&amp;"'!E136",TRUE)</f>
        <v>17765046</v>
      </c>
      <c r="K34" s="112"/>
      <c r="L34" s="310">
        <f ca="1">INDIRECT("'"&amp;K$1&amp;"'!E136",TRUE)</f>
        <v>95455122</v>
      </c>
      <c r="M34" s="112"/>
      <c r="N34" s="310">
        <f ca="1">INDIRECT("'"&amp;M$1&amp;"'!E136",TRUE)</f>
        <v>7082047</v>
      </c>
      <c r="O34" s="112"/>
      <c r="P34" s="310">
        <f ca="1">INDIRECT("'"&amp;O$1&amp;"'!E136",TRUE)</f>
        <v>17406253</v>
      </c>
      <c r="Q34" s="112"/>
      <c r="R34" s="310">
        <f ca="1">INDIRECT("'"&amp;Q$1&amp;"'!E136",TRUE)</f>
        <v>7041788</v>
      </c>
      <c r="S34" s="112"/>
      <c r="T34" s="310">
        <f ca="1">INDIRECT("'"&amp;S$1&amp;"'!E136",TRUE)</f>
        <v>4301168</v>
      </c>
      <c r="U34" s="112"/>
      <c r="V34" s="310">
        <f ca="1">INDIRECT("'"&amp;U$1&amp;"'!E136",TRUE)</f>
        <v>10588650</v>
      </c>
      <c r="W34" s="112"/>
      <c r="X34" s="310">
        <f ca="1">INDIRECT("'"&amp;W$1&amp;"'!E136",TRUE)</f>
        <v>67767428</v>
      </c>
      <c r="Y34" s="112"/>
      <c r="Z34" s="310">
        <f ca="1">INDIRECT("'"&amp;Y$1&amp;"'!E136",TRUE)</f>
        <v>22617966</v>
      </c>
      <c r="AA34" s="112"/>
      <c r="AB34" s="310">
        <f ca="1">INDIRECT("'"&amp;AA$1&amp;"'!E136",TRUE)</f>
        <v>35607706</v>
      </c>
      <c r="AC34" s="112"/>
      <c r="AD34" s="310">
        <f ca="1">INDIRECT("'"&amp;AC$1&amp;"'!E136",TRUE)</f>
        <v>5215373</v>
      </c>
      <c r="AE34" s="112"/>
      <c r="AF34" s="310">
        <f ca="1">INDIRECT("'"&amp;AE$1&amp;"'!E136",TRUE)</f>
        <v>21290046</v>
      </c>
      <c r="AG34" s="112"/>
      <c r="AH34" s="310">
        <f ca="1">INDIRECT("'"&amp;AG$1&amp;"'!E136",TRUE)</f>
        <v>5570188</v>
      </c>
      <c r="AI34" s="112"/>
      <c r="AJ34" s="310">
        <f ca="1">INDIRECT("'"&amp;AI$1&amp;"'!E136",TRUE)</f>
        <v>15571897</v>
      </c>
      <c r="AK34" s="112"/>
      <c r="AL34" s="310">
        <f ca="1">INDIRECT("'"&amp;AK$1&amp;"'!E136",TRUE)</f>
        <v>43130179</v>
      </c>
      <c r="AM34" s="112"/>
      <c r="AN34" s="310">
        <f ca="1">INDIRECT("'"&amp;AM$1&amp;"'!E136",TRUE)</f>
        <v>57960583</v>
      </c>
      <c r="AO34" s="112"/>
      <c r="AP34" s="310">
        <f ca="1">INDIRECT("'"&amp;AO$1&amp;"'!E136",TRUE)</f>
        <v>95136361</v>
      </c>
      <c r="AQ34" s="112"/>
      <c r="AR34" s="310">
        <f ca="1">INDIRECT("'"&amp;AQ$1&amp;"'!E136",TRUE)</f>
        <v>9509861</v>
      </c>
      <c r="AS34" s="112"/>
      <c r="AT34" s="310">
        <f ca="1">INDIRECT("'"&amp;AS$1&amp;"'!E136",TRUE)</f>
        <v>3832657</v>
      </c>
      <c r="AU34" s="79"/>
      <c r="AV34" s="97">
        <f ca="1">INDIRECT("'"&amp;AU$1&amp;"'!E136",TRUE)</f>
        <v>4310967</v>
      </c>
    </row>
    <row r="35" spans="2:48" ht="47.25">
      <c r="B35" s="84" t="s">
        <v>173</v>
      </c>
      <c r="C35" s="102"/>
      <c r="D35" s="310">
        <f ca="1">INDIRECT("'"&amp;C$1&amp;"'!E137",TRUE)</f>
        <v>0</v>
      </c>
      <c r="E35" s="112"/>
      <c r="F35" s="310">
        <f ca="1">INDIRECT("'"&amp;E$1&amp;"'!E137",TRUE)</f>
        <v>95487</v>
      </c>
      <c r="G35" s="112"/>
      <c r="H35" s="310">
        <f ca="1">INDIRECT("'"&amp;G$1&amp;"'!E137",TRUE)</f>
        <v>2420148</v>
      </c>
      <c r="I35" s="112"/>
      <c r="J35" s="310">
        <f ca="1">INDIRECT("'"&amp;I$1&amp;"'!E137",TRUE)</f>
        <v>332253</v>
      </c>
      <c r="K35" s="112"/>
      <c r="L35" s="310">
        <f ca="1">INDIRECT("'"&amp;K$1&amp;"'!E137",TRUE)</f>
        <v>1909102</v>
      </c>
      <c r="M35" s="112"/>
      <c r="N35" s="310">
        <f ca="1">INDIRECT("'"&amp;M$1&amp;"'!E137",TRUE)</f>
        <v>141641</v>
      </c>
      <c r="O35" s="112"/>
      <c r="P35" s="310">
        <f ca="1">INDIRECT("'"&amp;O$1&amp;"'!E137",TRUE)</f>
        <v>292733</v>
      </c>
      <c r="Q35" s="112"/>
      <c r="R35" s="310">
        <f ca="1">INDIRECT("'"&amp;Q$1&amp;"'!E137",TRUE)</f>
        <v>139077</v>
      </c>
      <c r="S35" s="112"/>
      <c r="T35" s="310">
        <f ca="1">INDIRECT("'"&amp;S$1&amp;"'!E137",TRUE)</f>
        <v>86023</v>
      </c>
      <c r="U35" s="112"/>
      <c r="V35" s="310">
        <f ca="1">INDIRECT("'"&amp;U$1&amp;"'!E137",TRUE)</f>
        <v>211773</v>
      </c>
      <c r="W35" s="112"/>
      <c r="X35" s="310">
        <f ca="1">INDIRECT("'"&amp;W$1&amp;"'!E137",TRUE)</f>
        <v>0</v>
      </c>
      <c r="Y35" s="112"/>
      <c r="Z35" s="310">
        <f ca="1">INDIRECT("'"&amp;Y$1&amp;"'!E137",TRUE)</f>
        <v>208654</v>
      </c>
      <c r="AA35" s="112"/>
      <c r="AB35" s="310">
        <f ca="1">INDIRECT("'"&amp;AA$1&amp;"'!E137",TRUE)</f>
        <v>712154</v>
      </c>
      <c r="AC35" s="112"/>
      <c r="AD35" s="310">
        <f ca="1">INDIRECT("'"&amp;AC$1&amp;"'!E137",TRUE)</f>
        <v>0</v>
      </c>
      <c r="AE35" s="112"/>
      <c r="AF35" s="310">
        <f ca="1">INDIRECT("'"&amp;AE$1&amp;"'!E137",TRUE)</f>
        <v>134925</v>
      </c>
      <c r="AG35" s="112"/>
      <c r="AH35" s="310">
        <f ca="1">INDIRECT("'"&amp;AG$1&amp;"'!E137",TRUE)</f>
        <v>111404</v>
      </c>
      <c r="AI35" s="112"/>
      <c r="AJ35" s="310">
        <f ca="1">INDIRECT("'"&amp;AI$1&amp;"'!E137",TRUE)</f>
        <v>73550</v>
      </c>
      <c r="AK35" s="112"/>
      <c r="AL35" s="310">
        <f ca="1">INDIRECT("'"&amp;AK$1&amp;"'!E137",TRUE)</f>
        <v>1313357</v>
      </c>
      <c r="AM35" s="112"/>
      <c r="AN35" s="310">
        <f ca="1">INDIRECT("'"&amp;AM$1&amp;"'!E137",TRUE)</f>
        <v>1159212</v>
      </c>
      <c r="AO35" s="112"/>
      <c r="AP35" s="310">
        <f ca="1">INDIRECT("'"&amp;AO$1&amp;"'!E137",TRUE)</f>
        <v>570818</v>
      </c>
      <c r="AQ35" s="112"/>
      <c r="AR35" s="310">
        <f ca="1">INDIRECT("'"&amp;AQ$1&amp;"'!E137",TRUE)</f>
        <v>190197</v>
      </c>
      <c r="AS35" s="112"/>
      <c r="AT35" s="310">
        <f ca="1">INDIRECT("'"&amp;AS$1&amp;"'!E137",TRUE)</f>
        <v>0</v>
      </c>
      <c r="AU35" s="79"/>
      <c r="AV35" s="97">
        <f ca="1">INDIRECT("'"&amp;AU$1&amp;"'!E137",TRUE)</f>
        <v>86219</v>
      </c>
    </row>
    <row r="36" spans="2:48" ht="31.5" customHeight="1">
      <c r="B36" s="84" t="s">
        <v>174</v>
      </c>
      <c r="C36" s="102"/>
      <c r="D36" s="310">
        <f ca="1">INDIRECT("'"&amp;C$1&amp;"'!E138",TRUE)</f>
        <v>0</v>
      </c>
      <c r="E36" s="112"/>
      <c r="F36" s="310">
        <f ca="1">INDIRECT("'"&amp;E$1&amp;"'!E138",TRUE)</f>
        <v>31078</v>
      </c>
      <c r="G36" s="112"/>
      <c r="H36" s="310">
        <f ca="1">INDIRECT("'"&amp;G$1&amp;"'!E138",TRUE)</f>
        <v>0</v>
      </c>
      <c r="I36" s="112"/>
      <c r="J36" s="310">
        <f ca="1">INDIRECT("'"&amp;I$1&amp;"'!E138",TRUE)</f>
        <v>263109</v>
      </c>
      <c r="K36" s="112"/>
      <c r="L36" s="310">
        <f ca="1">INDIRECT("'"&amp;K$1&amp;"'!E138",TRUE)</f>
        <v>1211087</v>
      </c>
      <c r="M36" s="112"/>
      <c r="N36" s="310">
        <f ca="1">INDIRECT("'"&amp;M$1&amp;"'!E138",TRUE)</f>
        <v>0</v>
      </c>
      <c r="O36" s="112"/>
      <c r="P36" s="310">
        <f ca="1">INDIRECT("'"&amp;O$1&amp;"'!E138",TRUE)</f>
        <v>128020</v>
      </c>
      <c r="Q36" s="112"/>
      <c r="R36" s="310">
        <f ca="1">INDIRECT("'"&amp;Q$1&amp;"'!E138",TRUE)</f>
        <v>891</v>
      </c>
      <c r="S36" s="112"/>
      <c r="T36" s="310">
        <f ca="1">INDIRECT("'"&amp;S$1&amp;"'!E138",TRUE)</f>
        <v>43012</v>
      </c>
      <c r="U36" s="112"/>
      <c r="V36" s="310">
        <f ca="1">INDIRECT("'"&amp;U$1&amp;"'!E138",TRUE)</f>
        <v>0</v>
      </c>
      <c r="W36" s="112"/>
      <c r="X36" s="310">
        <f ca="1">INDIRECT("'"&amp;W$1&amp;"'!E138",TRUE)</f>
        <v>0</v>
      </c>
      <c r="Y36" s="112"/>
      <c r="Z36" s="310">
        <f ca="1">INDIRECT("'"&amp;Y$1&amp;"'!E138",TRUE)</f>
        <v>75920</v>
      </c>
      <c r="AA36" s="112"/>
      <c r="AB36" s="310">
        <f ca="1">INDIRECT("'"&amp;AA$1&amp;"'!E138",TRUE)</f>
        <v>0</v>
      </c>
      <c r="AC36" s="112"/>
      <c r="AD36" s="310">
        <f ca="1">INDIRECT("'"&amp;AC$1&amp;"'!E138",TRUE)</f>
        <v>0</v>
      </c>
      <c r="AE36" s="112"/>
      <c r="AF36" s="310">
        <f ca="1">INDIRECT("'"&amp;AE$1&amp;"'!E138",TRUE)</f>
        <v>59765</v>
      </c>
      <c r="AG36" s="112"/>
      <c r="AH36" s="310">
        <f ca="1">INDIRECT("'"&amp;AG$1&amp;"'!E138",TRUE)</f>
        <v>85864</v>
      </c>
      <c r="AI36" s="112"/>
      <c r="AJ36" s="310">
        <f ca="1">INDIRECT("'"&amp;AI$1&amp;"'!E138",TRUE)</f>
        <v>73550</v>
      </c>
      <c r="AK36" s="112"/>
      <c r="AL36" s="310">
        <f ca="1">INDIRECT("'"&amp;AK$1&amp;"'!E138",TRUE)</f>
        <v>0</v>
      </c>
      <c r="AM36" s="112"/>
      <c r="AN36" s="310">
        <f ca="1">INDIRECT("'"&amp;AM$1&amp;"'!E138",TRUE)</f>
        <v>483668</v>
      </c>
      <c r="AO36" s="112"/>
      <c r="AP36" s="310">
        <f ca="1">INDIRECT("'"&amp;AO$1&amp;"'!E138",TRUE)</f>
        <v>380545</v>
      </c>
      <c r="AQ36" s="112"/>
      <c r="AR36" s="310">
        <f ca="1">INDIRECT("'"&amp;AQ$1&amp;"'!E138",TRUE)</f>
        <v>574602</v>
      </c>
      <c r="AS36" s="112"/>
      <c r="AT36" s="310">
        <f ca="1">INDIRECT("'"&amp;AS$1&amp;"'!E138",TRUE)</f>
        <v>0</v>
      </c>
      <c r="AU36" s="79"/>
      <c r="AV36" s="97">
        <f ca="1">INDIRECT("'"&amp;AU$1&amp;"'!E138",TRUE)</f>
        <v>0</v>
      </c>
    </row>
    <row r="37" spans="2:48" ht="31.5">
      <c r="B37" s="84" t="s">
        <v>175</v>
      </c>
      <c r="C37" s="102"/>
      <c r="D37" s="310">
        <f ca="1">INDIRECT("'"&amp;C$1&amp;"'!E139",TRUE)</f>
        <v>0</v>
      </c>
      <c r="E37" s="112"/>
      <c r="F37" s="310">
        <f ca="1">INDIRECT("'"&amp;E$1&amp;"'!E139",TRUE)</f>
        <v>0</v>
      </c>
      <c r="G37" s="112"/>
      <c r="H37" s="310">
        <f ca="1">INDIRECT("'"&amp;G$1&amp;"'!E139",TRUE)</f>
        <v>0</v>
      </c>
      <c r="I37" s="112"/>
      <c r="J37" s="310">
        <f ca="1">INDIRECT("'"&amp;I$1&amp;"'!E139",TRUE)</f>
        <v>0</v>
      </c>
      <c r="K37" s="112"/>
      <c r="L37" s="310">
        <f ca="1">INDIRECT("'"&amp;K$1&amp;"'!E139",TRUE)</f>
        <v>302772</v>
      </c>
      <c r="M37" s="112"/>
      <c r="N37" s="310">
        <f ca="1">INDIRECT("'"&amp;M$1&amp;"'!E139",TRUE)</f>
        <v>0</v>
      </c>
      <c r="O37" s="112"/>
      <c r="P37" s="310">
        <f ca="1">INDIRECT("'"&amp;O$1&amp;"'!E139",TRUE)</f>
        <v>11786</v>
      </c>
      <c r="Q37" s="112"/>
      <c r="R37" s="310">
        <f ca="1">INDIRECT("'"&amp;Q$1&amp;"'!E139",TRUE)</f>
        <v>0</v>
      </c>
      <c r="S37" s="112"/>
      <c r="T37" s="310">
        <f ca="1">INDIRECT("'"&amp;S$1&amp;"'!E139",TRUE)</f>
        <v>86023</v>
      </c>
      <c r="U37" s="112"/>
      <c r="V37" s="310">
        <f ca="1">INDIRECT("'"&amp;U$1&amp;"'!E139",TRUE)</f>
        <v>0</v>
      </c>
      <c r="W37" s="112"/>
      <c r="X37" s="310">
        <f ca="1">INDIRECT("'"&amp;W$1&amp;"'!E139",TRUE)</f>
        <v>0</v>
      </c>
      <c r="Y37" s="112"/>
      <c r="Z37" s="310">
        <f ca="1">INDIRECT("'"&amp;Y$1&amp;"'!E139",TRUE)</f>
        <v>0</v>
      </c>
      <c r="AA37" s="112"/>
      <c r="AB37" s="310">
        <f ca="1">INDIRECT("'"&amp;AA$1&amp;"'!E139",TRUE)</f>
        <v>0</v>
      </c>
      <c r="AC37" s="112"/>
      <c r="AD37" s="310">
        <f ca="1">INDIRECT("'"&amp;AC$1&amp;"'!E139",TRUE)</f>
        <v>0</v>
      </c>
      <c r="AE37" s="112"/>
      <c r="AF37" s="310">
        <f ca="1">INDIRECT("'"&amp;AE$1&amp;"'!E139",TRUE)</f>
        <v>0</v>
      </c>
      <c r="AG37" s="112"/>
      <c r="AH37" s="310">
        <f ca="1">INDIRECT("'"&amp;AG$1&amp;"'!E139",TRUE)</f>
        <v>0</v>
      </c>
      <c r="AI37" s="112"/>
      <c r="AJ37" s="310">
        <f ca="1">INDIRECT("'"&amp;AI$1&amp;"'!E139",TRUE)</f>
        <v>0</v>
      </c>
      <c r="AK37" s="112"/>
      <c r="AL37" s="310">
        <f ca="1">INDIRECT("'"&amp;AK$1&amp;"'!E139",TRUE)</f>
        <v>0</v>
      </c>
      <c r="AM37" s="112"/>
      <c r="AN37" s="310">
        <f ca="1">INDIRECT("'"&amp;AM$1&amp;"'!E139",TRUE)</f>
        <v>0</v>
      </c>
      <c r="AO37" s="112"/>
      <c r="AP37" s="310">
        <f ca="1">INDIRECT("'"&amp;AO$1&amp;"'!E139",TRUE)</f>
        <v>0</v>
      </c>
      <c r="AQ37" s="112"/>
      <c r="AR37" s="310">
        <f ca="1">INDIRECT("'"&amp;AQ$1&amp;"'!E139",TRUE)</f>
        <v>46025</v>
      </c>
      <c r="AS37" s="112"/>
      <c r="AT37" s="310">
        <f ca="1">INDIRECT("'"&amp;AS$1&amp;"'!E139",TRUE)</f>
        <v>0</v>
      </c>
      <c r="AU37" s="79"/>
      <c r="AV37" s="97">
        <f ca="1">INDIRECT("'"&amp;AU$1&amp;"'!E139",TRUE)</f>
        <v>0</v>
      </c>
    </row>
    <row r="38" spans="2:48" ht="31.5">
      <c r="B38" s="84" t="s">
        <v>112</v>
      </c>
      <c r="C38" s="102"/>
      <c r="D38" s="310">
        <f ca="1">INDIRECT("'"&amp;C$1&amp;"'!E140",TRUE)</f>
        <v>0</v>
      </c>
      <c r="E38" s="112"/>
      <c r="F38" s="310">
        <f ca="1">INDIRECT("'"&amp;E$1&amp;"'!E140",TRUE)</f>
        <v>0</v>
      </c>
      <c r="G38" s="112"/>
      <c r="H38" s="310">
        <f ca="1">INDIRECT("'"&amp;G$1&amp;"'!E140",TRUE)</f>
        <v>0</v>
      </c>
      <c r="I38" s="112"/>
      <c r="J38" s="310">
        <f ca="1">INDIRECT("'"&amp;I$1&amp;"'!E140",TRUE)</f>
        <v>720183</v>
      </c>
      <c r="K38" s="112"/>
      <c r="L38" s="310">
        <f ca="1">INDIRECT("'"&amp;K$1&amp;"'!E140",TRUE)</f>
        <v>0</v>
      </c>
      <c r="M38" s="112"/>
      <c r="N38" s="310">
        <f ca="1">INDIRECT("'"&amp;M$1&amp;"'!E140",TRUE)</f>
        <v>0</v>
      </c>
      <c r="O38" s="112"/>
      <c r="P38" s="310">
        <f ca="1">INDIRECT("'"&amp;O$1&amp;"'!E140",TRUE)</f>
        <v>107705</v>
      </c>
      <c r="Q38" s="112"/>
      <c r="R38" s="310">
        <f ca="1">INDIRECT("'"&amp;Q$1&amp;"'!E140",TRUE)</f>
        <v>0</v>
      </c>
      <c r="S38" s="112"/>
      <c r="T38" s="310">
        <f ca="1">INDIRECT("'"&amp;S$1&amp;"'!E140",TRUE)</f>
        <v>0</v>
      </c>
      <c r="U38" s="112"/>
      <c r="V38" s="310">
        <f ca="1">INDIRECT("'"&amp;U$1&amp;"'!E140",TRUE)</f>
        <v>0</v>
      </c>
      <c r="W38" s="112"/>
      <c r="X38" s="310">
        <f ca="1">INDIRECT("'"&amp;W$1&amp;"'!E140",TRUE)</f>
        <v>0</v>
      </c>
      <c r="Y38" s="112"/>
      <c r="Z38" s="310">
        <f ca="1">INDIRECT("'"&amp;Y$1&amp;"'!E140",TRUE)</f>
        <v>0</v>
      </c>
      <c r="AA38" s="112"/>
      <c r="AB38" s="310">
        <f ca="1">INDIRECT("'"&amp;AA$1&amp;"'!E140",TRUE)</f>
        <v>0</v>
      </c>
      <c r="AC38" s="112"/>
      <c r="AD38" s="310">
        <f ca="1">INDIRECT("'"&amp;AC$1&amp;"'!E140",TRUE)</f>
        <v>0</v>
      </c>
      <c r="AE38" s="112"/>
      <c r="AF38" s="310">
        <f ca="1">INDIRECT("'"&amp;AE$1&amp;"'!E140",TRUE)</f>
        <v>0</v>
      </c>
      <c r="AG38" s="112"/>
      <c r="AH38" s="310">
        <f ca="1">INDIRECT("'"&amp;AG$1&amp;"'!E140",TRUE)</f>
        <v>0</v>
      </c>
      <c r="AI38" s="112"/>
      <c r="AJ38" s="310">
        <f ca="1">INDIRECT("'"&amp;AI$1&amp;"'!E140",TRUE)</f>
        <v>0</v>
      </c>
      <c r="AK38" s="112"/>
      <c r="AL38" s="310">
        <f ca="1">INDIRECT("'"&amp;AK$1&amp;"'!E140",TRUE)</f>
        <v>0</v>
      </c>
      <c r="AM38" s="112"/>
      <c r="AN38" s="310">
        <f ca="1">INDIRECT("'"&amp;AM$1&amp;"'!E140",TRUE)</f>
        <v>99917</v>
      </c>
      <c r="AO38" s="112"/>
      <c r="AP38" s="310">
        <f ca="1">INDIRECT("'"&amp;AO$1&amp;"'!E140",TRUE)</f>
        <v>0</v>
      </c>
      <c r="AQ38" s="112"/>
      <c r="AR38" s="310">
        <f ca="1">INDIRECT("'"&amp;AQ$1&amp;"'!E140",TRUE)</f>
        <v>0</v>
      </c>
      <c r="AS38" s="112"/>
      <c r="AT38" s="310">
        <f ca="1">INDIRECT("'"&amp;AS$1&amp;"'!E140",TRUE)</f>
        <v>0</v>
      </c>
      <c r="AU38" s="79"/>
      <c r="AV38" s="97">
        <f ca="1">INDIRECT("'"&amp;AU$1&amp;"'!E140",TRUE)</f>
        <v>0</v>
      </c>
    </row>
    <row r="39" spans="2:48">
      <c r="B39" s="84" t="s">
        <v>113</v>
      </c>
      <c r="C39" s="102"/>
      <c r="D39" s="310">
        <f ca="1">INDIRECT("'"&amp;C$1&amp;"'!E141",TRUE)</f>
        <v>0</v>
      </c>
      <c r="E39" s="112"/>
      <c r="F39" s="310">
        <f ca="1">INDIRECT("'"&amp;E$1&amp;"'!E141",TRUE)</f>
        <v>0</v>
      </c>
      <c r="G39" s="112"/>
      <c r="H39" s="310">
        <f ca="1">INDIRECT("'"&amp;G$1&amp;"'!E141",TRUE)</f>
        <v>0</v>
      </c>
      <c r="I39" s="112"/>
      <c r="J39" s="310">
        <f ca="1">INDIRECT("'"&amp;I$1&amp;"'!E141",TRUE)</f>
        <v>0</v>
      </c>
      <c r="K39" s="112"/>
      <c r="L39" s="310">
        <f ca="1">INDIRECT("'"&amp;K$1&amp;"'!E141",TRUE)</f>
        <v>0</v>
      </c>
      <c r="M39" s="112"/>
      <c r="N39" s="310">
        <f ca="1">INDIRECT("'"&amp;M$1&amp;"'!E141",TRUE)</f>
        <v>0</v>
      </c>
      <c r="O39" s="112"/>
      <c r="P39" s="310">
        <f ca="1">INDIRECT("'"&amp;O$1&amp;"'!E141",TRUE)</f>
        <v>0</v>
      </c>
      <c r="Q39" s="112"/>
      <c r="R39" s="310">
        <f ca="1">INDIRECT("'"&amp;Q$1&amp;"'!E141",TRUE)</f>
        <v>0</v>
      </c>
      <c r="S39" s="112"/>
      <c r="T39" s="310">
        <f ca="1">INDIRECT("'"&amp;S$1&amp;"'!E141",TRUE)</f>
        <v>0</v>
      </c>
      <c r="U39" s="112"/>
      <c r="V39" s="310">
        <f ca="1">INDIRECT("'"&amp;U$1&amp;"'!E141",TRUE)</f>
        <v>0</v>
      </c>
      <c r="W39" s="112"/>
      <c r="X39" s="310">
        <f ca="1">INDIRECT("'"&amp;W$1&amp;"'!E141",TRUE)</f>
        <v>0</v>
      </c>
      <c r="Y39" s="112"/>
      <c r="Z39" s="310">
        <f ca="1">INDIRECT("'"&amp;Y$1&amp;"'!E141",TRUE)</f>
        <v>0</v>
      </c>
      <c r="AA39" s="112"/>
      <c r="AB39" s="310">
        <f ca="1">INDIRECT("'"&amp;AA$1&amp;"'!E141",TRUE)</f>
        <v>0</v>
      </c>
      <c r="AC39" s="112"/>
      <c r="AD39" s="310">
        <f ca="1">INDIRECT("'"&amp;AC$1&amp;"'!E141",TRUE)</f>
        <v>0</v>
      </c>
      <c r="AE39" s="112"/>
      <c r="AF39" s="310">
        <f ca="1">INDIRECT("'"&amp;AE$1&amp;"'!E141",TRUE)</f>
        <v>0</v>
      </c>
      <c r="AG39" s="112"/>
      <c r="AH39" s="310">
        <f ca="1">INDIRECT("'"&amp;AG$1&amp;"'!E141",TRUE)</f>
        <v>0</v>
      </c>
      <c r="AI39" s="112"/>
      <c r="AJ39" s="310">
        <f ca="1">INDIRECT("'"&amp;AI$1&amp;"'!E141",TRUE)</f>
        <v>0</v>
      </c>
      <c r="AK39" s="112"/>
      <c r="AL39" s="310">
        <f ca="1">INDIRECT("'"&amp;AK$1&amp;"'!E141",TRUE)</f>
        <v>0</v>
      </c>
      <c r="AM39" s="112"/>
      <c r="AN39" s="310">
        <f ca="1">INDIRECT("'"&amp;AM$1&amp;"'!E141",TRUE)</f>
        <v>0</v>
      </c>
      <c r="AO39" s="112"/>
      <c r="AP39" s="310">
        <f ca="1">INDIRECT("'"&amp;AO$1&amp;"'!E141",TRUE)</f>
        <v>0</v>
      </c>
      <c r="AQ39" s="112"/>
      <c r="AR39" s="310">
        <f ca="1">INDIRECT("'"&amp;AQ$1&amp;"'!E141",TRUE)</f>
        <v>0</v>
      </c>
      <c r="AS39" s="112"/>
      <c r="AT39" s="310">
        <f ca="1">INDIRECT("'"&amp;AS$1&amp;"'!E141",TRUE)</f>
        <v>0</v>
      </c>
      <c r="AU39" s="79"/>
      <c r="AV39" s="97">
        <f ca="1">INDIRECT("'"&amp;AU$1&amp;"'!E141",TRUE)</f>
        <v>0</v>
      </c>
    </row>
    <row r="40" spans="2:48">
      <c r="B40" s="84" t="s">
        <v>114</v>
      </c>
      <c r="C40" s="102"/>
      <c r="D40" s="310">
        <f ca="1">INDIRECT("'"&amp;C$1&amp;"'!E142",TRUE)</f>
        <v>668148</v>
      </c>
      <c r="E40" s="112"/>
      <c r="F40" s="310">
        <f ca="1">INDIRECT("'"&amp;E$1&amp;"'!E142",TRUE)</f>
        <v>259078</v>
      </c>
      <c r="G40" s="112"/>
      <c r="H40" s="310">
        <f ca="1">INDIRECT("'"&amp;G$1&amp;"'!E142",TRUE)</f>
        <v>4840295</v>
      </c>
      <c r="I40" s="112"/>
      <c r="J40" s="310">
        <f ca="1">INDIRECT("'"&amp;I$1&amp;"'!E142",TRUE)</f>
        <v>710602</v>
      </c>
      <c r="K40" s="112"/>
      <c r="L40" s="310">
        <f ca="1">INDIRECT("'"&amp;K$1&amp;"'!E142",TRUE)</f>
        <v>3818205</v>
      </c>
      <c r="M40" s="112"/>
      <c r="N40" s="310">
        <f ca="1">INDIRECT("'"&amp;M$1&amp;"'!E142",TRUE)</f>
        <v>0</v>
      </c>
      <c r="O40" s="112"/>
      <c r="P40" s="310">
        <f ca="1">INDIRECT("'"&amp;O$1&amp;"'!E142",TRUE)</f>
        <v>696250</v>
      </c>
      <c r="Q40" s="112"/>
      <c r="R40" s="310">
        <f ca="1">INDIRECT("'"&amp;Q$1&amp;"'!E142",TRUE)</f>
        <v>281672</v>
      </c>
      <c r="S40" s="112"/>
      <c r="T40" s="310">
        <f ca="1">INDIRECT("'"&amp;S$1&amp;"'!E142",TRUE)</f>
        <v>172047</v>
      </c>
      <c r="U40" s="112"/>
      <c r="V40" s="310">
        <f ca="1">INDIRECT("'"&amp;U$1&amp;"'!E142",TRUE)</f>
        <v>423546</v>
      </c>
      <c r="W40" s="112"/>
      <c r="X40" s="310">
        <f ca="1">INDIRECT("'"&amp;W$1&amp;"'!E142",TRUE)</f>
        <v>2710697</v>
      </c>
      <c r="Y40" s="112"/>
      <c r="Z40" s="310">
        <f ca="1">INDIRECT("'"&amp;Y$1&amp;"'!E142",TRUE)</f>
        <v>417306</v>
      </c>
      <c r="AA40" s="112"/>
      <c r="AB40" s="310">
        <f ca="1">INDIRECT("'"&amp;AA$1&amp;"'!E142",TRUE)</f>
        <v>1424308</v>
      </c>
      <c r="AC40" s="112"/>
      <c r="AD40" s="310">
        <f ca="1">INDIRECT("'"&amp;AC$1&amp;"'!E142",TRUE)</f>
        <v>208615</v>
      </c>
      <c r="AE40" s="112"/>
      <c r="AF40" s="310">
        <f ca="1">INDIRECT("'"&amp;AE$1&amp;"'!E142",TRUE)</f>
        <v>851602</v>
      </c>
      <c r="AG40" s="112"/>
      <c r="AH40" s="310">
        <f ca="1">INDIRECT("'"&amp;AG$1&amp;"'!E142",TRUE)</f>
        <v>222807</v>
      </c>
      <c r="AI40" s="112"/>
      <c r="AJ40" s="310">
        <f ca="1">INDIRECT("'"&amp;AI$1&amp;"'!E142",TRUE)</f>
        <v>622876</v>
      </c>
      <c r="AK40" s="112"/>
      <c r="AL40" s="310">
        <f ca="1">INDIRECT("'"&amp;AK$1&amp;"'!E142",TRUE)</f>
        <v>1725208</v>
      </c>
      <c r="AM40" s="112"/>
      <c r="AN40" s="310">
        <f ca="1">INDIRECT("'"&amp;AM$1&amp;"'!E142",TRUE)</f>
        <v>2318423</v>
      </c>
      <c r="AO40" s="112"/>
      <c r="AP40" s="310">
        <f ca="1">INDIRECT("'"&amp;AO$1&amp;"'!E142",TRUE)</f>
        <v>3805454</v>
      </c>
      <c r="AQ40" s="112"/>
      <c r="AR40" s="310">
        <f ca="1">INDIRECT("'"&amp;AQ$1&amp;"'!E142",TRUE)</f>
        <v>349012</v>
      </c>
      <c r="AS40" s="112"/>
      <c r="AT40" s="310">
        <f ca="1">INDIRECT("'"&amp;AS$1&amp;"'!E142",TRUE)</f>
        <v>153306</v>
      </c>
      <c r="AU40" s="79"/>
      <c r="AV40" s="97">
        <f ca="1">INDIRECT("'"&amp;AU$1&amp;"'!E142",TRUE)</f>
        <v>172439</v>
      </c>
    </row>
    <row r="41" spans="2:48" ht="16.5" thickBot="1">
      <c r="B41" s="88" t="s">
        <v>115</v>
      </c>
      <c r="C41" s="103"/>
      <c r="D41" s="311">
        <f ca="1">INDIRECT("'"&amp;C$1&amp;"'!E143",TRUE)</f>
        <v>2672592</v>
      </c>
      <c r="E41" s="113"/>
      <c r="F41" s="311">
        <f ca="1">INDIRECT("'"&amp;E$1&amp;"'!E143",TRUE)</f>
        <v>0</v>
      </c>
      <c r="G41" s="113"/>
      <c r="H41" s="311">
        <f ca="1">INDIRECT("'"&amp;G$1&amp;"'!E143",TRUE)</f>
        <v>0</v>
      </c>
      <c r="I41" s="113"/>
      <c r="J41" s="311">
        <f ca="1">INDIRECT("'"&amp;I$1&amp;"'!E143",TRUE)</f>
        <v>1776451</v>
      </c>
      <c r="K41" s="113"/>
      <c r="L41" s="311">
        <f ca="1">INDIRECT("'"&amp;K$1&amp;"'!E143",TRUE)</f>
        <v>0</v>
      </c>
      <c r="M41" s="113"/>
      <c r="N41" s="311">
        <f ca="1">INDIRECT("'"&amp;M$1&amp;"'!E143",TRUE)</f>
        <v>0</v>
      </c>
      <c r="O41" s="113"/>
      <c r="P41" s="311">
        <f ca="1">INDIRECT("'"&amp;O$1&amp;"'!E143",TRUE)</f>
        <v>8871</v>
      </c>
      <c r="Q41" s="113"/>
      <c r="R41" s="311">
        <f ca="1">INDIRECT("'"&amp;Q$1&amp;"'!E143",TRUE)</f>
        <v>0</v>
      </c>
      <c r="S41" s="113"/>
      <c r="T41" s="311">
        <f ca="1">INDIRECT("'"&amp;S$1&amp;"'!E143",TRUE)</f>
        <v>0</v>
      </c>
      <c r="U41" s="113"/>
      <c r="V41" s="311">
        <f ca="1">INDIRECT("'"&amp;U$1&amp;"'!E143",TRUE)</f>
        <v>0</v>
      </c>
      <c r="W41" s="113"/>
      <c r="X41" s="311">
        <f ca="1">INDIRECT("'"&amp;W$1&amp;"'!E143",TRUE)</f>
        <v>0</v>
      </c>
      <c r="Y41" s="113"/>
      <c r="Z41" s="311">
        <f ca="1">INDIRECT("'"&amp;Y$1&amp;"'!E143",TRUE)</f>
        <v>0</v>
      </c>
      <c r="AA41" s="113"/>
      <c r="AB41" s="311">
        <f ca="1">INDIRECT("'"&amp;AA$1&amp;"'!E143",TRUE)</f>
        <v>0</v>
      </c>
      <c r="AC41" s="113"/>
      <c r="AD41" s="311">
        <f ca="1">INDIRECT("'"&amp;AC$1&amp;"'!E143",TRUE)</f>
        <v>0</v>
      </c>
      <c r="AE41" s="113"/>
      <c r="AF41" s="311">
        <f ca="1">INDIRECT("'"&amp;AE$1&amp;"'!E143",TRUE)</f>
        <v>0</v>
      </c>
      <c r="AG41" s="113"/>
      <c r="AH41" s="311">
        <f ca="1">INDIRECT("'"&amp;AG$1&amp;"'!E143",TRUE)</f>
        <v>0</v>
      </c>
      <c r="AI41" s="113"/>
      <c r="AJ41" s="311">
        <f ca="1">INDIRECT("'"&amp;AI$1&amp;"'!E143",TRUE)</f>
        <v>0</v>
      </c>
      <c r="AK41" s="113"/>
      <c r="AL41" s="311">
        <f ca="1">INDIRECT("'"&amp;AK$1&amp;"'!E143",TRUE)</f>
        <v>0</v>
      </c>
      <c r="AM41" s="113"/>
      <c r="AN41" s="311">
        <f ca="1">INDIRECT("'"&amp;AM$1&amp;"'!E143",TRUE)</f>
        <v>246462</v>
      </c>
      <c r="AO41" s="113"/>
      <c r="AP41" s="311">
        <f ca="1">INDIRECT("'"&amp;AO$1&amp;"'!E143",TRUE)</f>
        <v>0</v>
      </c>
      <c r="AQ41" s="113"/>
      <c r="AR41" s="311">
        <f ca="1">INDIRECT("'"&amp;AQ$1&amp;"'!E143",TRUE)</f>
        <v>0</v>
      </c>
      <c r="AS41" s="113"/>
      <c r="AT41" s="311">
        <f ca="1">INDIRECT("'"&amp;AS$1&amp;"'!E143",TRUE)</f>
        <v>741598</v>
      </c>
      <c r="AU41" s="80"/>
      <c r="AV41" s="99">
        <f ca="1">INDIRECT("'"&amp;AU$1&amp;"'!E143",TRUE)</f>
        <v>0</v>
      </c>
    </row>
    <row r="42" spans="2:48" ht="16.5" thickBot="1">
      <c r="B42" s="89" t="s">
        <v>180</v>
      </c>
      <c r="C42" s="104"/>
      <c r="D42" s="312">
        <f ca="1">SUM(D34:D41)</f>
        <v>20044439</v>
      </c>
      <c r="E42" s="114"/>
      <c r="F42" s="312">
        <f ca="1">SUM(F34:F41)</f>
        <v>6862597</v>
      </c>
      <c r="G42" s="114"/>
      <c r="H42" s="312">
        <f ca="1">SUM(H34:H41)</f>
        <v>128267819</v>
      </c>
      <c r="I42" s="114"/>
      <c r="J42" s="312">
        <f ca="1">SUM(J34:J41)</f>
        <v>21567644</v>
      </c>
      <c r="K42" s="114"/>
      <c r="L42" s="312">
        <f ca="1">SUM(L34:L41)</f>
        <v>102696288</v>
      </c>
      <c r="M42" s="114"/>
      <c r="N42" s="312">
        <f ca="1">SUM(N34:N41)</f>
        <v>7223688</v>
      </c>
      <c r="O42" s="114"/>
      <c r="P42" s="312">
        <f ca="1">SUM(P34:P41)</f>
        <v>18651618</v>
      </c>
      <c r="Q42" s="114"/>
      <c r="R42" s="312">
        <f ca="1">SUM(R34:R41)</f>
        <v>7463428</v>
      </c>
      <c r="S42" s="114"/>
      <c r="T42" s="312">
        <f ca="1">SUM(T34:T41)</f>
        <v>4688273</v>
      </c>
      <c r="U42" s="114"/>
      <c r="V42" s="312">
        <f ca="1">SUM(V34:V41)</f>
        <v>11223969</v>
      </c>
      <c r="W42" s="114"/>
      <c r="X42" s="312">
        <f ca="1">SUM(X34:X41)</f>
        <v>70478125</v>
      </c>
      <c r="Y42" s="114"/>
      <c r="Z42" s="312">
        <f ca="1">SUM(Z34:Z41)</f>
        <v>23319846</v>
      </c>
      <c r="AA42" s="114"/>
      <c r="AB42" s="312">
        <f ca="1">SUM(AB34:AB41)</f>
        <v>37744168</v>
      </c>
      <c r="AC42" s="114"/>
      <c r="AD42" s="312">
        <f ca="1">SUM(AD34:AD41)</f>
        <v>5423988</v>
      </c>
      <c r="AE42" s="114"/>
      <c r="AF42" s="312">
        <f ca="1">SUM(AF34:AF41)</f>
        <v>22336338</v>
      </c>
      <c r="AG42" s="114"/>
      <c r="AH42" s="312">
        <f ca="1">SUM(AH34:AH41)</f>
        <v>5990263</v>
      </c>
      <c r="AI42" s="114"/>
      <c r="AJ42" s="312">
        <f ca="1">SUM(AJ34:AJ41)</f>
        <v>16341873</v>
      </c>
      <c r="AK42" s="114"/>
      <c r="AL42" s="312">
        <f ca="1">SUM(AL34:AL41)</f>
        <v>46168744</v>
      </c>
      <c r="AM42" s="114"/>
      <c r="AN42" s="312">
        <f ca="1">SUM(AN34:AN41)</f>
        <v>62268265</v>
      </c>
      <c r="AO42" s="114"/>
      <c r="AP42" s="312">
        <f ca="1">SUM(AP34:AP41)</f>
        <v>99893178</v>
      </c>
      <c r="AQ42" s="114"/>
      <c r="AR42" s="312">
        <f ca="1">SUM(AR34:AR41)</f>
        <v>10669697</v>
      </c>
      <c r="AS42" s="114"/>
      <c r="AT42" s="312">
        <f ca="1">SUM(AT34:AT41)</f>
        <v>4727561</v>
      </c>
      <c r="AU42" s="126"/>
      <c r="AV42" s="321">
        <f ca="1">SUM(AV34:AV41)</f>
        <v>4569625</v>
      </c>
    </row>
    <row r="43" spans="2:48" ht="5.25" customHeight="1" thickBot="1">
      <c r="C43" s="102"/>
      <c r="D43" s="310"/>
      <c r="E43" s="112"/>
      <c r="F43" s="310"/>
      <c r="G43" s="112"/>
      <c r="H43" s="310"/>
      <c r="I43" s="112"/>
      <c r="J43" s="310"/>
      <c r="K43" s="112"/>
      <c r="L43" s="310"/>
      <c r="M43" s="112"/>
      <c r="N43" s="310"/>
      <c r="O43" s="112"/>
      <c r="P43" s="310"/>
      <c r="Q43" s="112"/>
      <c r="R43" s="310"/>
      <c r="S43" s="112"/>
      <c r="T43" s="310"/>
      <c r="U43" s="112"/>
      <c r="V43" s="310"/>
      <c r="W43" s="112"/>
      <c r="X43" s="310"/>
      <c r="Y43" s="112"/>
      <c r="Z43" s="310"/>
      <c r="AA43" s="112"/>
      <c r="AB43" s="310"/>
      <c r="AC43" s="112"/>
      <c r="AD43" s="310"/>
      <c r="AE43" s="112"/>
      <c r="AF43" s="310"/>
      <c r="AG43" s="112"/>
      <c r="AH43" s="310"/>
      <c r="AI43" s="112"/>
      <c r="AJ43" s="310"/>
      <c r="AK43" s="112"/>
      <c r="AL43" s="310"/>
      <c r="AM43" s="112"/>
      <c r="AN43" s="310"/>
      <c r="AO43" s="112"/>
      <c r="AP43" s="310"/>
      <c r="AQ43" s="112"/>
      <c r="AR43" s="310"/>
      <c r="AS43" s="112"/>
      <c r="AT43" s="310"/>
    </row>
    <row r="44" spans="2:48" ht="32.25" thickBot="1">
      <c r="B44" s="91" t="s">
        <v>176</v>
      </c>
      <c r="C44" s="106"/>
      <c r="D44" s="314">
        <f ca="1">INDIRECT("'"&amp;C$1&amp;"'!E8",TRUE)</f>
        <v>8017775</v>
      </c>
      <c r="E44" s="116"/>
      <c r="F44" s="314">
        <f ca="1">INDIRECT("'"&amp;E$1&amp;"'!E8",TRUE)</f>
        <v>3108938</v>
      </c>
      <c r="G44" s="116"/>
      <c r="H44" s="314">
        <f ca="1">INDIRECT("'"&amp;G$1&amp;"'!E8",TRUE)</f>
        <v>58083541</v>
      </c>
      <c r="I44" s="116"/>
      <c r="J44" s="314">
        <f ca="1">INDIRECT("'"&amp;I$1&amp;"'!E8",TRUE)</f>
        <v>8527222</v>
      </c>
      <c r="K44" s="116"/>
      <c r="L44" s="314">
        <f ca="1">INDIRECT("'"&amp;K$1&amp;"'!E8",TRUE)</f>
        <v>45818459</v>
      </c>
      <c r="M44" s="116"/>
      <c r="N44" s="314">
        <f ca="1">INDIRECT("'"&amp;M$1&amp;"'!E8",TRUE)</f>
        <v>3399383</v>
      </c>
      <c r="O44" s="116"/>
      <c r="P44" s="314">
        <f ca="1">INDIRECT("'"&amp;O$1&amp;"'!E8",TRUE)</f>
        <v>8355002</v>
      </c>
      <c r="Q44" s="116"/>
      <c r="R44" s="314">
        <f ca="1">INDIRECT("'"&amp;Q$1&amp;"'!E8",TRUE)</f>
        <v>3380058</v>
      </c>
      <c r="S44" s="116"/>
      <c r="T44" s="314">
        <f ca="1">INDIRECT("'"&amp;S$1&amp;"'!E8",TRUE)</f>
        <v>2064561</v>
      </c>
      <c r="U44" s="116"/>
      <c r="V44" s="314">
        <f ca="1">INDIRECT("'"&amp;U$1&amp;"'!E8",TRUE)</f>
        <v>5082552</v>
      </c>
      <c r="W44" s="116"/>
      <c r="X44" s="314">
        <f ca="1">INDIRECT("'"&amp;W$1&amp;"'!E8",TRUE)</f>
        <v>32528365</v>
      </c>
      <c r="Y44" s="116"/>
      <c r="Z44" s="314">
        <f ca="1">INDIRECT("'"&amp;Y$1&amp;"'!E8",TRUE)</f>
        <v>10856624</v>
      </c>
      <c r="AA44" s="116"/>
      <c r="AB44" s="314">
        <f ca="1">INDIRECT("'"&amp;AA$1&amp;"'!E8",TRUE)</f>
        <v>17091699</v>
      </c>
      <c r="AC44" s="116"/>
      <c r="AD44" s="314">
        <f ca="1">INDIRECT("'"&amp;AC$1&amp;"'!E8",TRUE)</f>
        <v>2503379</v>
      </c>
      <c r="AE44" s="116"/>
      <c r="AF44" s="314">
        <f ca="1">INDIRECT("'"&amp;AE$1&amp;"'!E8",TRUE)</f>
        <v>10219222</v>
      </c>
      <c r="AG44" s="116"/>
      <c r="AH44" s="314">
        <f ca="1">INDIRECT("'"&amp;AG$1&amp;"'!E8",TRUE)</f>
        <v>2673690</v>
      </c>
      <c r="AI44" s="116"/>
      <c r="AJ44" s="314">
        <f ca="1">INDIRECT("'"&amp;AI$1&amp;"'!E8",TRUE)</f>
        <v>7474511</v>
      </c>
      <c r="AK44" s="116"/>
      <c r="AL44" s="314">
        <f ca="1">INDIRECT("'"&amp;AK$1&amp;"'!E8",TRUE)</f>
        <v>20702486</v>
      </c>
      <c r="AM44" s="116"/>
      <c r="AN44" s="314">
        <f ca="1">INDIRECT("'"&amp;AM$1&amp;"'!E8",TRUE)</f>
        <v>27821080</v>
      </c>
      <c r="AO44" s="116"/>
      <c r="AP44" s="314">
        <f ca="1">INDIRECT("'"&amp;AO$1&amp;"'!E8",TRUE)</f>
        <v>45665453</v>
      </c>
      <c r="AQ44" s="116"/>
      <c r="AR44" s="314">
        <f ca="1">INDIRECT("'"&amp;AQ$1&amp;"'!E8",TRUE)</f>
        <v>4564733</v>
      </c>
      <c r="AS44" s="116"/>
      <c r="AT44" s="314">
        <f ca="1">INDIRECT("'"&amp;AS$1&amp;"'!E8",TRUE)</f>
        <v>1839675</v>
      </c>
      <c r="AU44" s="81"/>
      <c r="AV44" s="98">
        <f ca="1">INDIRECT("'"&amp;AU$1&amp;"'!E8",TRUE)</f>
        <v>2069264</v>
      </c>
    </row>
    <row r="45" spans="2:48" ht="32.25" thickBot="1">
      <c r="B45" s="89" t="s">
        <v>177</v>
      </c>
      <c r="C45" s="104"/>
      <c r="D45" s="312">
        <f ca="1">INDIRECT("'"&amp;C$1&amp;"'!E147",TRUE)</f>
        <v>4008888</v>
      </c>
      <c r="E45" s="114"/>
      <c r="F45" s="312">
        <f ca="1">INDIRECT("'"&amp;E$1&amp;"'!E147",TRUE)</f>
        <v>1554469</v>
      </c>
      <c r="G45" s="114"/>
      <c r="H45" s="312">
        <f ca="1">INDIRECT("'"&amp;G$1&amp;"'!E147",TRUE)</f>
        <v>29041770</v>
      </c>
      <c r="I45" s="114"/>
      <c r="J45" s="312">
        <f ca="1">INDIRECT("'"&amp;I$1&amp;"'!E147",TRUE)</f>
        <v>4263611</v>
      </c>
      <c r="K45" s="114"/>
      <c r="L45" s="312">
        <f ca="1">INDIRECT("'"&amp;K$1&amp;"'!E147",TRUE)</f>
        <v>22909229</v>
      </c>
      <c r="M45" s="114"/>
      <c r="N45" s="312">
        <f ca="1">INDIRECT("'"&amp;M$1&amp;"'!E147",TRUE)</f>
        <v>1699691</v>
      </c>
      <c r="O45" s="114"/>
      <c r="P45" s="312">
        <f ca="1">INDIRECT("'"&amp;O$1&amp;"'!E147",TRUE)</f>
        <v>4177501</v>
      </c>
      <c r="Q45" s="114"/>
      <c r="R45" s="312">
        <f ca="1">INDIRECT("'"&amp;Q$1&amp;"'!E147",TRUE)</f>
        <v>1690029</v>
      </c>
      <c r="S45" s="114"/>
      <c r="T45" s="312">
        <f ca="1">INDIRECT("'"&amp;S$1&amp;"'!E147",TRUE)</f>
        <v>1032280</v>
      </c>
      <c r="U45" s="114"/>
      <c r="V45" s="312">
        <f ca="1">INDIRECT("'"&amp;U$1&amp;"'!E147",TRUE)</f>
        <v>2541276</v>
      </c>
      <c r="W45" s="114"/>
      <c r="X45" s="312">
        <f ca="1">INDIRECT("'"&amp;W$1&amp;"'!E147",TRUE)</f>
        <v>16264183</v>
      </c>
      <c r="Y45" s="114"/>
      <c r="Z45" s="312">
        <f ca="1">INDIRECT("'"&amp;Y$1&amp;"'!E147",TRUE)</f>
        <v>5428312</v>
      </c>
      <c r="AA45" s="114"/>
      <c r="AB45" s="312">
        <f ca="1">INDIRECT("'"&amp;AA$1&amp;"'!E147",TRUE)</f>
        <v>8545850</v>
      </c>
      <c r="AC45" s="114"/>
      <c r="AD45" s="312">
        <f ca="1">INDIRECT("'"&amp;AC$1&amp;"'!E147",TRUE)</f>
        <v>1251689</v>
      </c>
      <c r="AE45" s="114"/>
      <c r="AF45" s="312">
        <f ca="1">INDIRECT("'"&amp;AE$1&amp;"'!E147",TRUE)</f>
        <v>5109611</v>
      </c>
      <c r="AG45" s="114"/>
      <c r="AH45" s="312">
        <f ca="1">INDIRECT("'"&amp;AG$1&amp;"'!E147",TRUE)</f>
        <v>1336845</v>
      </c>
      <c r="AI45" s="114"/>
      <c r="AJ45" s="312">
        <f ca="1">INDIRECT("'"&amp;AI$1&amp;"'!E147",TRUE)</f>
        <v>3737255</v>
      </c>
      <c r="AK45" s="114"/>
      <c r="AL45" s="312">
        <f ca="1">INDIRECT("'"&amp;AK$1&amp;"'!E147",TRUE)</f>
        <v>10351243</v>
      </c>
      <c r="AM45" s="114"/>
      <c r="AN45" s="312">
        <f ca="1">INDIRECT("'"&amp;AM$1&amp;"'!E147",TRUE)</f>
        <v>13910540</v>
      </c>
      <c r="AO45" s="114"/>
      <c r="AP45" s="312">
        <f ca="1">INDIRECT("'"&amp;AO$1&amp;"'!E147",TRUE)</f>
        <v>22832727</v>
      </c>
      <c r="AQ45" s="114"/>
      <c r="AR45" s="312">
        <f ca="1">INDIRECT("'"&amp;AQ$1&amp;"'!E147",TRUE)</f>
        <v>2282367</v>
      </c>
      <c r="AS45" s="114"/>
      <c r="AT45" s="312">
        <f ca="1">INDIRECT("'"&amp;AS$1&amp;"'!E147",TRUE)</f>
        <v>919838</v>
      </c>
      <c r="AU45" s="81"/>
      <c r="AV45" s="98">
        <f ca="1">INDIRECT("'"&amp;AU$1&amp;"'!E147",TRUE)</f>
        <v>1034632</v>
      </c>
    </row>
    <row r="46" spans="2:48" ht="5.25" customHeight="1">
      <c r="C46" s="102"/>
      <c r="D46" s="310"/>
      <c r="E46" s="112"/>
      <c r="F46" s="310"/>
      <c r="G46" s="112"/>
      <c r="H46" s="310"/>
      <c r="I46" s="112"/>
      <c r="J46" s="310"/>
      <c r="K46" s="112"/>
      <c r="L46" s="310"/>
      <c r="M46" s="112"/>
      <c r="N46" s="310"/>
      <c r="O46" s="112"/>
      <c r="P46" s="310"/>
      <c r="Q46" s="112"/>
      <c r="R46" s="310"/>
      <c r="S46" s="112"/>
      <c r="T46" s="310"/>
      <c r="U46" s="112"/>
      <c r="V46" s="310"/>
      <c r="W46" s="112"/>
      <c r="X46" s="310"/>
      <c r="Y46" s="112"/>
      <c r="Z46" s="310"/>
      <c r="AA46" s="112"/>
      <c r="AB46" s="310"/>
      <c r="AC46" s="112"/>
      <c r="AD46" s="310"/>
      <c r="AE46" s="112"/>
      <c r="AF46" s="310"/>
      <c r="AG46" s="112"/>
      <c r="AH46" s="310"/>
      <c r="AI46" s="112"/>
      <c r="AJ46" s="310"/>
      <c r="AK46" s="112"/>
      <c r="AL46" s="310"/>
      <c r="AM46" s="112"/>
      <c r="AN46" s="310"/>
      <c r="AO46" s="112"/>
      <c r="AP46" s="310"/>
      <c r="AQ46" s="112"/>
      <c r="AR46" s="310"/>
      <c r="AS46" s="112"/>
      <c r="AT46" s="310"/>
      <c r="AU46" s="79"/>
      <c r="AV46" s="97"/>
    </row>
    <row r="47" spans="2:48" ht="5.25" customHeight="1">
      <c r="C47" s="102"/>
      <c r="D47" s="310"/>
      <c r="E47" s="112"/>
      <c r="F47" s="310"/>
      <c r="G47" s="112"/>
      <c r="H47" s="310"/>
      <c r="I47" s="112"/>
      <c r="J47" s="310"/>
      <c r="K47" s="112"/>
      <c r="L47" s="310"/>
      <c r="M47" s="112"/>
      <c r="N47" s="310"/>
      <c r="O47" s="112"/>
      <c r="P47" s="310"/>
      <c r="Q47" s="112"/>
      <c r="R47" s="310"/>
      <c r="S47" s="112"/>
      <c r="T47" s="310"/>
      <c r="U47" s="112"/>
      <c r="V47" s="310"/>
      <c r="W47" s="112"/>
      <c r="X47" s="310"/>
      <c r="Y47" s="112"/>
      <c r="Z47" s="310"/>
      <c r="AA47" s="112"/>
      <c r="AB47" s="310"/>
      <c r="AC47" s="112"/>
      <c r="AD47" s="310"/>
      <c r="AE47" s="112"/>
      <c r="AF47" s="310"/>
      <c r="AG47" s="112"/>
      <c r="AH47" s="310"/>
      <c r="AI47" s="112"/>
      <c r="AJ47" s="310"/>
      <c r="AK47" s="112"/>
      <c r="AL47" s="310"/>
      <c r="AM47" s="112"/>
      <c r="AN47" s="310"/>
      <c r="AO47" s="112"/>
      <c r="AP47" s="310"/>
      <c r="AQ47" s="112"/>
      <c r="AR47" s="310"/>
      <c r="AS47" s="112"/>
      <c r="AT47" s="310"/>
      <c r="AU47" s="79"/>
      <c r="AV47" s="97"/>
    </row>
    <row r="48" spans="2:48" ht="5.25" customHeight="1">
      <c r="B48" s="78"/>
    </row>
    <row r="49" spans="2:48">
      <c r="B49" s="85" t="s">
        <v>163</v>
      </c>
      <c r="C49" s="101"/>
      <c r="D49" s="309"/>
      <c r="E49" s="111"/>
      <c r="F49" s="309"/>
      <c r="G49" s="111"/>
      <c r="H49" s="309"/>
      <c r="I49" s="111"/>
      <c r="J49" s="309"/>
      <c r="K49" s="111"/>
      <c r="L49" s="309"/>
      <c r="M49" s="111"/>
      <c r="N49" s="309"/>
      <c r="O49" s="111"/>
      <c r="P49" s="309"/>
      <c r="Q49" s="111"/>
      <c r="R49" s="309"/>
      <c r="S49" s="111"/>
      <c r="T49" s="309"/>
      <c r="U49" s="111"/>
      <c r="V49" s="309"/>
      <c r="W49" s="111"/>
      <c r="X49" s="309"/>
      <c r="Y49" s="111"/>
      <c r="Z49" s="309"/>
      <c r="AA49" s="111"/>
      <c r="AB49" s="309"/>
      <c r="AC49" s="111"/>
      <c r="AD49" s="309"/>
      <c r="AE49" s="111"/>
      <c r="AF49" s="309"/>
      <c r="AG49" s="111"/>
      <c r="AH49" s="309"/>
      <c r="AI49" s="111"/>
      <c r="AJ49" s="309"/>
      <c r="AK49" s="111"/>
      <c r="AL49" s="309"/>
      <c r="AM49" s="111"/>
      <c r="AN49" s="309"/>
      <c r="AO49" s="111"/>
      <c r="AP49" s="309"/>
      <c r="AQ49" s="111"/>
      <c r="AR49" s="309"/>
      <c r="AS49" s="111"/>
      <c r="AT49" s="309"/>
      <c r="AU49" s="122"/>
      <c r="AV49" s="318"/>
    </row>
    <row r="50" spans="2:48">
      <c r="B50" s="84" t="s">
        <v>119</v>
      </c>
      <c r="C50" s="102"/>
      <c r="D50" s="310">
        <f ca="1">INDIRECT("'"&amp;C$1&amp;"'!E151",TRUE)</f>
        <v>0</v>
      </c>
      <c r="E50" s="112"/>
      <c r="F50" s="310">
        <f ca="1">INDIRECT("'"&amp;E$1&amp;"'!E151",TRUE)</f>
        <v>0</v>
      </c>
      <c r="G50" s="112"/>
      <c r="H50" s="310">
        <f ca="1">INDIRECT("'"&amp;G$1&amp;"'!E151",TRUE)</f>
        <v>15580910</v>
      </c>
      <c r="I50" s="112"/>
      <c r="J50" s="310">
        <f ca="1">INDIRECT("'"&amp;I$1&amp;"'!E151",TRUE)</f>
        <v>0</v>
      </c>
      <c r="K50" s="112"/>
      <c r="L50" s="310">
        <f ca="1">INDIRECT("'"&amp;K$1&amp;"'!E151",TRUE)</f>
        <v>0</v>
      </c>
      <c r="M50" s="112"/>
      <c r="N50" s="310">
        <f ca="1">INDIRECT("'"&amp;M$1&amp;"'!E151",TRUE)</f>
        <v>0</v>
      </c>
      <c r="O50" s="112"/>
      <c r="P50" s="310">
        <f ca="1">INDIRECT("'"&amp;O$1&amp;"'!E151",TRUE)</f>
        <v>2785000</v>
      </c>
      <c r="Q50" s="112"/>
      <c r="R50" s="310">
        <f ca="1">INDIRECT("'"&amp;Q$1&amp;"'!E151",TRUE)</f>
        <v>1126686</v>
      </c>
      <c r="S50" s="112"/>
      <c r="T50" s="310">
        <f ca="1">INDIRECT("'"&amp;S$1&amp;"'!E151",TRUE)</f>
        <v>0</v>
      </c>
      <c r="U50" s="112"/>
      <c r="V50" s="310">
        <f ca="1">INDIRECT("'"&amp;U$1&amp;"'!E151",TRUE)</f>
        <v>0</v>
      </c>
      <c r="W50" s="112"/>
      <c r="X50" s="310">
        <f ca="1">INDIRECT("'"&amp;W$1&amp;"'!E151",TRUE)</f>
        <v>10842788</v>
      </c>
      <c r="Y50" s="112"/>
      <c r="Z50" s="310">
        <f ca="1">INDIRECT("'"&amp;Y$1&amp;"'!E151",TRUE)</f>
        <v>0</v>
      </c>
      <c r="AA50" s="112"/>
      <c r="AB50" s="310">
        <f ca="1">INDIRECT("'"&amp;AA$1&amp;"'!E151",TRUE)</f>
        <v>5697233</v>
      </c>
      <c r="AC50" s="112"/>
      <c r="AD50" s="310">
        <f ca="1">INDIRECT("'"&amp;AC$1&amp;"'!E151",TRUE)</f>
        <v>0</v>
      </c>
      <c r="AE50" s="112"/>
      <c r="AF50" s="310">
        <f ca="1">INDIRECT("'"&amp;AE$1&amp;"'!E151",TRUE)</f>
        <v>3406407</v>
      </c>
      <c r="AG50" s="112"/>
      <c r="AH50" s="310">
        <f ca="1">INDIRECT("'"&amp;AG$1&amp;"'!E151",TRUE)</f>
        <v>0</v>
      </c>
      <c r="AI50" s="112"/>
      <c r="AJ50" s="310">
        <f ca="1">INDIRECT("'"&amp;AI$1&amp;"'!E151",TRUE)</f>
        <v>2491504</v>
      </c>
      <c r="AK50" s="112"/>
      <c r="AL50" s="310">
        <f ca="1">INDIRECT("'"&amp;AK$1&amp;"'!E151",TRUE)</f>
        <v>0</v>
      </c>
      <c r="AM50" s="112"/>
      <c r="AN50" s="310">
        <f ca="1">INDIRECT("'"&amp;AM$1&amp;"'!E151",TRUE)</f>
        <v>9273693</v>
      </c>
      <c r="AO50" s="112"/>
      <c r="AP50" s="310">
        <f ca="1">INDIRECT("'"&amp;AO$1&amp;"'!E151",TRUE)</f>
        <v>0</v>
      </c>
      <c r="AQ50" s="112"/>
      <c r="AR50" s="310">
        <f ca="1">INDIRECT("'"&amp;AQ$1&amp;"'!E151",TRUE)</f>
        <v>0</v>
      </c>
      <c r="AS50" s="112"/>
      <c r="AT50" s="310">
        <f ca="1">INDIRECT("'"&amp;AS$1&amp;"'!E151",TRUE)</f>
        <v>0</v>
      </c>
      <c r="AU50" s="79"/>
      <c r="AV50" s="97">
        <f ca="1">INDIRECT("'"&amp;AU$1&amp;"'!E151",TRUE)</f>
        <v>0</v>
      </c>
    </row>
    <row r="51" spans="2:48" ht="31.5">
      <c r="B51" s="84" t="s">
        <v>120</v>
      </c>
      <c r="C51" s="102"/>
      <c r="D51" s="310">
        <f ca="1">INDIRECT("'"&amp;C$1&amp;"'!E152",TRUE)</f>
        <v>0</v>
      </c>
      <c r="E51" s="112"/>
      <c r="F51" s="310">
        <f ca="1">INDIRECT("'"&amp;E$1&amp;"'!E152",TRUE)</f>
        <v>0</v>
      </c>
      <c r="G51" s="112"/>
      <c r="H51" s="310">
        <f ca="1">INDIRECT("'"&amp;G$1&amp;"'!E152",TRUE)</f>
        <v>0</v>
      </c>
      <c r="I51" s="112"/>
      <c r="J51" s="310">
        <f ca="1">INDIRECT("'"&amp;I$1&amp;"'!E152",TRUE)</f>
        <v>0</v>
      </c>
      <c r="K51" s="112"/>
      <c r="L51" s="310">
        <f ca="1">INDIRECT("'"&amp;K$1&amp;"'!E152",TRUE)</f>
        <v>0</v>
      </c>
      <c r="M51" s="112"/>
      <c r="N51" s="310">
        <f ca="1">INDIRECT("'"&amp;M$1&amp;"'!E152",TRUE)</f>
        <v>0</v>
      </c>
      <c r="O51" s="112"/>
      <c r="P51" s="310">
        <f ca="1">INDIRECT("'"&amp;O$1&amp;"'!E152",TRUE)</f>
        <v>696250</v>
      </c>
      <c r="Q51" s="112"/>
      <c r="R51" s="310">
        <f ca="1">INDIRECT("'"&amp;Q$1&amp;"'!E152",TRUE)</f>
        <v>281672</v>
      </c>
      <c r="S51" s="112"/>
      <c r="T51" s="310">
        <f ca="1">INDIRECT("'"&amp;S$1&amp;"'!E152",TRUE)</f>
        <v>0</v>
      </c>
      <c r="U51" s="112"/>
      <c r="V51" s="310">
        <f ca="1">INDIRECT("'"&amp;U$1&amp;"'!E152",TRUE)</f>
        <v>0</v>
      </c>
      <c r="W51" s="112"/>
      <c r="X51" s="310">
        <f ca="1">INDIRECT("'"&amp;W$1&amp;"'!E152",TRUE)</f>
        <v>2710697</v>
      </c>
      <c r="Y51" s="112"/>
      <c r="Z51" s="310">
        <f ca="1">INDIRECT("'"&amp;Y$1&amp;"'!E152",TRUE)</f>
        <v>0</v>
      </c>
      <c r="AA51" s="112"/>
      <c r="AB51" s="310">
        <f ca="1">INDIRECT("'"&amp;AA$1&amp;"'!E152",TRUE)</f>
        <v>1424308</v>
      </c>
      <c r="AC51" s="112"/>
      <c r="AD51" s="310">
        <f ca="1">INDIRECT("'"&amp;AC$1&amp;"'!E152",TRUE)</f>
        <v>0</v>
      </c>
      <c r="AE51" s="112"/>
      <c r="AF51" s="310">
        <f ca="1">INDIRECT("'"&amp;AE$1&amp;"'!E152",TRUE)</f>
        <v>851602</v>
      </c>
      <c r="AG51" s="112"/>
      <c r="AH51" s="310">
        <f ca="1">INDIRECT("'"&amp;AG$1&amp;"'!E152",TRUE)</f>
        <v>0</v>
      </c>
      <c r="AI51" s="112"/>
      <c r="AJ51" s="310">
        <f ca="1">INDIRECT("'"&amp;AI$1&amp;"'!E152",TRUE)</f>
        <v>622876</v>
      </c>
      <c r="AK51" s="112"/>
      <c r="AL51" s="310">
        <f ca="1">INDIRECT("'"&amp;AK$1&amp;"'!E152",TRUE)</f>
        <v>0</v>
      </c>
      <c r="AM51" s="112"/>
      <c r="AN51" s="310">
        <f ca="1">INDIRECT("'"&amp;AM$1&amp;"'!E152",TRUE)</f>
        <v>2318423</v>
      </c>
      <c r="AO51" s="112"/>
      <c r="AP51" s="310">
        <f ca="1">INDIRECT("'"&amp;AO$1&amp;"'!E152",TRUE)</f>
        <v>0</v>
      </c>
      <c r="AQ51" s="112"/>
      <c r="AR51" s="310">
        <f ca="1">INDIRECT("'"&amp;AQ$1&amp;"'!E152",TRUE)</f>
        <v>0</v>
      </c>
      <c r="AS51" s="112"/>
      <c r="AT51" s="310">
        <f ca="1">INDIRECT("'"&amp;AS$1&amp;"'!E152",TRUE)</f>
        <v>0</v>
      </c>
      <c r="AU51" s="79"/>
      <c r="AV51" s="97">
        <f ca="1">INDIRECT("'"&amp;AU$1&amp;"'!E152",TRUE)</f>
        <v>0</v>
      </c>
    </row>
    <row r="52" spans="2:48" ht="31.5">
      <c r="B52" s="84" t="s">
        <v>121</v>
      </c>
      <c r="C52" s="102"/>
      <c r="D52" s="310">
        <f ca="1">INDIRECT("'"&amp;C$1&amp;"'!E153",TRUE)</f>
        <v>0</v>
      </c>
      <c r="E52" s="112"/>
      <c r="F52" s="310">
        <f ca="1">INDIRECT("'"&amp;E$1&amp;"'!E153",TRUE)</f>
        <v>0</v>
      </c>
      <c r="G52" s="112"/>
      <c r="H52" s="310">
        <f ca="1">INDIRECT("'"&amp;G$1&amp;"'!E153",TRUE)</f>
        <v>0</v>
      </c>
      <c r="I52" s="112"/>
      <c r="J52" s="310">
        <f ca="1">INDIRECT("'"&amp;I$1&amp;"'!E153",TRUE)</f>
        <v>0</v>
      </c>
      <c r="K52" s="112"/>
      <c r="L52" s="310">
        <f ca="1">INDIRECT("'"&amp;K$1&amp;"'!E153",TRUE)</f>
        <v>0</v>
      </c>
      <c r="M52" s="112"/>
      <c r="N52" s="310">
        <f ca="1">INDIRECT("'"&amp;M$1&amp;"'!E153",TRUE)</f>
        <v>0</v>
      </c>
      <c r="O52" s="112"/>
      <c r="P52" s="310">
        <f ca="1">INDIRECT("'"&amp;O$1&amp;"'!E153",TRUE)</f>
        <v>0</v>
      </c>
      <c r="Q52" s="112"/>
      <c r="R52" s="310">
        <f ca="1">INDIRECT("'"&amp;Q$1&amp;"'!E153",TRUE)</f>
        <v>0</v>
      </c>
      <c r="S52" s="112"/>
      <c r="T52" s="310">
        <f ca="1">INDIRECT("'"&amp;S$1&amp;"'!E153",TRUE)</f>
        <v>0</v>
      </c>
      <c r="U52" s="112"/>
      <c r="V52" s="310">
        <f ca="1">INDIRECT("'"&amp;U$1&amp;"'!E153",TRUE)</f>
        <v>0</v>
      </c>
      <c r="W52" s="112"/>
      <c r="X52" s="310">
        <f ca="1">INDIRECT("'"&amp;W$1&amp;"'!E153",TRUE)</f>
        <v>0</v>
      </c>
      <c r="Y52" s="112"/>
      <c r="Z52" s="310">
        <f ca="1">INDIRECT("'"&amp;Y$1&amp;"'!E153",TRUE)</f>
        <v>0</v>
      </c>
      <c r="AA52" s="112"/>
      <c r="AB52" s="310">
        <f ca="1">INDIRECT("'"&amp;AA$1&amp;"'!E153",TRUE)</f>
        <v>0</v>
      </c>
      <c r="AC52" s="112"/>
      <c r="AD52" s="310">
        <f ca="1">INDIRECT("'"&amp;AC$1&amp;"'!E153",TRUE)</f>
        <v>0</v>
      </c>
      <c r="AE52" s="112"/>
      <c r="AF52" s="310">
        <f ca="1">INDIRECT("'"&amp;AE$1&amp;"'!E153",TRUE)</f>
        <v>0</v>
      </c>
      <c r="AG52" s="112"/>
      <c r="AH52" s="310">
        <f ca="1">INDIRECT("'"&amp;AG$1&amp;"'!E153",TRUE)</f>
        <v>0</v>
      </c>
      <c r="AI52" s="112"/>
      <c r="AJ52" s="310">
        <f ca="1">INDIRECT("'"&amp;AI$1&amp;"'!E153",TRUE)</f>
        <v>0</v>
      </c>
      <c r="AK52" s="112"/>
      <c r="AL52" s="310">
        <f ca="1">INDIRECT("'"&amp;AK$1&amp;"'!E153",TRUE)</f>
        <v>0</v>
      </c>
      <c r="AM52" s="112"/>
      <c r="AN52" s="310">
        <f ca="1">INDIRECT("'"&amp;AM$1&amp;"'!E153",TRUE)</f>
        <v>0</v>
      </c>
      <c r="AO52" s="112"/>
      <c r="AP52" s="310">
        <f ca="1">INDIRECT("'"&amp;AO$1&amp;"'!E153",TRUE)</f>
        <v>0</v>
      </c>
      <c r="AQ52" s="112"/>
      <c r="AR52" s="310">
        <f ca="1">INDIRECT("'"&amp;AQ$1&amp;"'!E153",TRUE)</f>
        <v>0</v>
      </c>
      <c r="AS52" s="112"/>
      <c r="AT52" s="310">
        <f ca="1">INDIRECT("'"&amp;AS$1&amp;"'!E153",TRUE)</f>
        <v>0</v>
      </c>
      <c r="AU52" s="79"/>
      <c r="AV52" s="97">
        <f ca="1">INDIRECT("'"&amp;AU$1&amp;"'!E153",TRUE)</f>
        <v>0</v>
      </c>
    </row>
    <row r="53" spans="2:48" ht="31.5">
      <c r="B53" s="84" t="s">
        <v>122</v>
      </c>
      <c r="C53" s="102"/>
      <c r="D53" s="310">
        <f ca="1">INDIRECT("'"&amp;C$1&amp;"'!E154",TRUE)</f>
        <v>0</v>
      </c>
      <c r="E53" s="112"/>
      <c r="F53" s="310">
        <f ca="1">INDIRECT("'"&amp;E$1&amp;"'!E154",TRUE)</f>
        <v>0</v>
      </c>
      <c r="G53" s="112"/>
      <c r="H53" s="310">
        <f ca="1">INDIRECT("'"&amp;G$1&amp;"'!E154",TRUE)</f>
        <v>0</v>
      </c>
      <c r="I53" s="112"/>
      <c r="J53" s="310">
        <f ca="1">INDIRECT("'"&amp;I$1&amp;"'!E154",TRUE)</f>
        <v>0</v>
      </c>
      <c r="K53" s="112"/>
      <c r="L53" s="310">
        <f ca="1">INDIRECT("'"&amp;K$1&amp;"'!E154",TRUE)</f>
        <v>0</v>
      </c>
      <c r="M53" s="112"/>
      <c r="N53" s="310">
        <f ca="1">INDIRECT("'"&amp;M$1&amp;"'!E154",TRUE)</f>
        <v>0</v>
      </c>
      <c r="O53" s="112"/>
      <c r="P53" s="310">
        <f ca="1">INDIRECT("'"&amp;O$1&amp;"'!E154",TRUE)</f>
        <v>348125</v>
      </c>
      <c r="Q53" s="112"/>
      <c r="R53" s="310">
        <f ca="1">INDIRECT("'"&amp;Q$1&amp;"'!E154",TRUE)</f>
        <v>140836</v>
      </c>
      <c r="S53" s="112"/>
      <c r="T53" s="310">
        <f ca="1">INDIRECT("'"&amp;S$1&amp;"'!E154",TRUE)</f>
        <v>0</v>
      </c>
      <c r="U53" s="112"/>
      <c r="V53" s="310">
        <f ca="1">INDIRECT("'"&amp;U$1&amp;"'!E154",TRUE)</f>
        <v>0</v>
      </c>
      <c r="W53" s="112"/>
      <c r="X53" s="310">
        <f ca="1">INDIRECT("'"&amp;W$1&amp;"'!E154",TRUE)</f>
        <v>0</v>
      </c>
      <c r="Y53" s="112"/>
      <c r="Z53" s="310">
        <f ca="1">INDIRECT("'"&amp;Y$1&amp;"'!E154",TRUE)</f>
        <v>0</v>
      </c>
      <c r="AA53" s="112"/>
      <c r="AB53" s="310">
        <f ca="1">INDIRECT("'"&amp;AA$1&amp;"'!E154",TRUE)</f>
        <v>712154</v>
      </c>
      <c r="AC53" s="112"/>
      <c r="AD53" s="310">
        <f ca="1">INDIRECT("'"&amp;AC$1&amp;"'!E154",TRUE)</f>
        <v>0</v>
      </c>
      <c r="AE53" s="112"/>
      <c r="AF53" s="310">
        <f ca="1">INDIRECT("'"&amp;AE$1&amp;"'!E154",TRUE)</f>
        <v>0</v>
      </c>
      <c r="AG53" s="112"/>
      <c r="AH53" s="310">
        <f ca="1">INDIRECT("'"&amp;AG$1&amp;"'!E154",TRUE)</f>
        <v>0</v>
      </c>
      <c r="AI53" s="112"/>
      <c r="AJ53" s="310">
        <f ca="1">INDIRECT("'"&amp;AI$1&amp;"'!E154",TRUE)</f>
        <v>311438</v>
      </c>
      <c r="AK53" s="112"/>
      <c r="AL53" s="310">
        <f ca="1">INDIRECT("'"&amp;AK$1&amp;"'!E154",TRUE)</f>
        <v>0</v>
      </c>
      <c r="AM53" s="112"/>
      <c r="AN53" s="310">
        <f ca="1">INDIRECT("'"&amp;AM$1&amp;"'!E154",TRUE)</f>
        <v>1159212</v>
      </c>
      <c r="AO53" s="112"/>
      <c r="AP53" s="310">
        <f ca="1">INDIRECT("'"&amp;AO$1&amp;"'!E154",TRUE)</f>
        <v>0</v>
      </c>
      <c r="AQ53" s="112"/>
      <c r="AR53" s="310">
        <f ca="1">INDIRECT("'"&amp;AQ$1&amp;"'!E154",TRUE)</f>
        <v>0</v>
      </c>
      <c r="AS53" s="112"/>
      <c r="AT53" s="310">
        <f ca="1">INDIRECT("'"&amp;AS$1&amp;"'!E154",TRUE)</f>
        <v>0</v>
      </c>
      <c r="AU53" s="79"/>
      <c r="AV53" s="97">
        <f ca="1">INDIRECT("'"&amp;AU$1&amp;"'!E154",TRUE)</f>
        <v>0</v>
      </c>
    </row>
    <row r="54" spans="2:48" ht="31.5">
      <c r="B54" s="84" t="s">
        <v>122</v>
      </c>
      <c r="C54" s="102"/>
      <c r="D54" s="310">
        <f ca="1">INDIRECT("'"&amp;C$1&amp;"'!E155",TRUE)</f>
        <v>0</v>
      </c>
      <c r="E54" s="112"/>
      <c r="F54" s="310">
        <f ca="1">INDIRECT("'"&amp;E$1&amp;"'!E155",TRUE)</f>
        <v>0</v>
      </c>
      <c r="G54" s="112"/>
      <c r="H54" s="310">
        <f ca="1">INDIRECT("'"&amp;G$1&amp;"'!E155",TRUE)</f>
        <v>0</v>
      </c>
      <c r="I54" s="112"/>
      <c r="J54" s="310">
        <f ca="1">INDIRECT("'"&amp;I$1&amp;"'!E155",TRUE)</f>
        <v>0</v>
      </c>
      <c r="K54" s="112"/>
      <c r="L54" s="310">
        <f ca="1">INDIRECT("'"&amp;K$1&amp;"'!E155",TRUE)</f>
        <v>0</v>
      </c>
      <c r="M54" s="112"/>
      <c r="N54" s="310">
        <f ca="1">INDIRECT("'"&amp;M$1&amp;"'!E155",TRUE)</f>
        <v>0</v>
      </c>
      <c r="O54" s="112"/>
      <c r="P54" s="310">
        <f ca="1">INDIRECT("'"&amp;O$1&amp;"'!E155",TRUE)</f>
        <v>0</v>
      </c>
      <c r="Q54" s="112"/>
      <c r="R54" s="310">
        <f ca="1">INDIRECT("'"&amp;Q$1&amp;"'!E155",TRUE)</f>
        <v>0</v>
      </c>
      <c r="S54" s="112"/>
      <c r="T54" s="310">
        <f ca="1">INDIRECT("'"&amp;S$1&amp;"'!E155",TRUE)</f>
        <v>0</v>
      </c>
      <c r="U54" s="112"/>
      <c r="V54" s="310">
        <f ca="1">INDIRECT("'"&amp;U$1&amp;"'!E155",TRUE)</f>
        <v>0</v>
      </c>
      <c r="W54" s="112"/>
      <c r="X54" s="310">
        <f ca="1">INDIRECT("'"&amp;W$1&amp;"'!E155",TRUE)</f>
        <v>0</v>
      </c>
      <c r="Y54" s="112"/>
      <c r="Z54" s="310">
        <f ca="1">INDIRECT("'"&amp;Y$1&amp;"'!E155",TRUE)</f>
        <v>0</v>
      </c>
      <c r="AA54" s="112"/>
      <c r="AB54" s="310">
        <f ca="1">INDIRECT("'"&amp;AA$1&amp;"'!E155",TRUE)</f>
        <v>0</v>
      </c>
      <c r="AC54" s="112"/>
      <c r="AD54" s="310">
        <f ca="1">INDIRECT("'"&amp;AC$1&amp;"'!E155",TRUE)</f>
        <v>0</v>
      </c>
      <c r="AE54" s="112"/>
      <c r="AF54" s="310">
        <f ca="1">INDIRECT("'"&amp;AE$1&amp;"'!E155",TRUE)</f>
        <v>0</v>
      </c>
      <c r="AG54" s="112"/>
      <c r="AH54" s="310">
        <f ca="1">INDIRECT("'"&amp;AG$1&amp;"'!E155",TRUE)</f>
        <v>0</v>
      </c>
      <c r="AI54" s="112"/>
      <c r="AJ54" s="310">
        <f ca="1">INDIRECT("'"&amp;AI$1&amp;"'!E155",TRUE)</f>
        <v>0</v>
      </c>
      <c r="AK54" s="112"/>
      <c r="AL54" s="310">
        <f ca="1">INDIRECT("'"&amp;AK$1&amp;"'!E155",TRUE)</f>
        <v>0</v>
      </c>
      <c r="AM54" s="112"/>
      <c r="AN54" s="310">
        <f ca="1">INDIRECT("'"&amp;AM$1&amp;"'!E155",TRUE)</f>
        <v>0</v>
      </c>
      <c r="AO54" s="112"/>
      <c r="AP54" s="310">
        <f ca="1">INDIRECT("'"&amp;AO$1&amp;"'!E155",TRUE)</f>
        <v>0</v>
      </c>
      <c r="AQ54" s="112"/>
      <c r="AR54" s="310">
        <f ca="1">INDIRECT("'"&amp;AQ$1&amp;"'!E155",TRUE)</f>
        <v>0</v>
      </c>
      <c r="AS54" s="112"/>
      <c r="AT54" s="310">
        <f ca="1">INDIRECT("'"&amp;AS$1&amp;"'!E155",TRUE)</f>
        <v>0</v>
      </c>
      <c r="AU54" s="79"/>
      <c r="AV54" s="97">
        <f ca="1">INDIRECT("'"&amp;AU$1&amp;"'!E155",TRUE)</f>
        <v>0</v>
      </c>
    </row>
    <row r="55" spans="2:48" ht="31.5">
      <c r="B55" s="84" t="s">
        <v>122</v>
      </c>
      <c r="C55" s="102"/>
      <c r="D55" s="310">
        <f ca="1">INDIRECT("'"&amp;C$1&amp;"'!E156",TRUE)</f>
        <v>0</v>
      </c>
      <c r="E55" s="112"/>
      <c r="F55" s="310">
        <f ca="1">INDIRECT("'"&amp;E$1&amp;"'!E156",TRUE)</f>
        <v>0</v>
      </c>
      <c r="G55" s="112"/>
      <c r="H55" s="310">
        <f ca="1">INDIRECT("'"&amp;G$1&amp;"'!E156",TRUE)</f>
        <v>0</v>
      </c>
      <c r="I55" s="112"/>
      <c r="J55" s="310">
        <f ca="1">INDIRECT("'"&amp;I$1&amp;"'!E156",TRUE)</f>
        <v>0</v>
      </c>
      <c r="K55" s="112"/>
      <c r="L55" s="310">
        <f ca="1">INDIRECT("'"&amp;K$1&amp;"'!E156",TRUE)</f>
        <v>0</v>
      </c>
      <c r="M55" s="112"/>
      <c r="N55" s="310">
        <f ca="1">INDIRECT("'"&amp;M$1&amp;"'!E156",TRUE)</f>
        <v>0</v>
      </c>
      <c r="O55" s="112"/>
      <c r="P55" s="310">
        <f ca="1">INDIRECT("'"&amp;O$1&amp;"'!E156",TRUE)</f>
        <v>0</v>
      </c>
      <c r="Q55" s="112"/>
      <c r="R55" s="310">
        <f ca="1">INDIRECT("'"&amp;Q$1&amp;"'!E156",TRUE)</f>
        <v>0</v>
      </c>
      <c r="S55" s="112"/>
      <c r="T55" s="310">
        <f ca="1">INDIRECT("'"&amp;S$1&amp;"'!E156",TRUE)</f>
        <v>0</v>
      </c>
      <c r="U55" s="112"/>
      <c r="V55" s="310">
        <f ca="1">INDIRECT("'"&amp;U$1&amp;"'!E156",TRUE)</f>
        <v>0</v>
      </c>
      <c r="W55" s="112"/>
      <c r="X55" s="310">
        <f ca="1">INDIRECT("'"&amp;W$1&amp;"'!E156",TRUE)</f>
        <v>0</v>
      </c>
      <c r="Y55" s="112"/>
      <c r="Z55" s="310">
        <f ca="1">INDIRECT("'"&amp;Y$1&amp;"'!E156",TRUE)</f>
        <v>0</v>
      </c>
      <c r="AA55" s="112"/>
      <c r="AB55" s="310">
        <f ca="1">INDIRECT("'"&amp;AA$1&amp;"'!E156",TRUE)</f>
        <v>0</v>
      </c>
      <c r="AC55" s="112"/>
      <c r="AD55" s="310">
        <f ca="1">INDIRECT("'"&amp;AC$1&amp;"'!E156",TRUE)</f>
        <v>0</v>
      </c>
      <c r="AE55" s="112"/>
      <c r="AF55" s="310">
        <f ca="1">INDIRECT("'"&amp;AE$1&amp;"'!E156",TRUE)</f>
        <v>0</v>
      </c>
      <c r="AG55" s="112"/>
      <c r="AH55" s="310">
        <f ca="1">INDIRECT("'"&amp;AG$1&amp;"'!E156",TRUE)</f>
        <v>0</v>
      </c>
      <c r="AI55" s="112"/>
      <c r="AJ55" s="310">
        <f ca="1">INDIRECT("'"&amp;AI$1&amp;"'!E156",TRUE)</f>
        <v>0</v>
      </c>
      <c r="AK55" s="112"/>
      <c r="AL55" s="310">
        <f ca="1">INDIRECT("'"&amp;AK$1&amp;"'!E156",TRUE)</f>
        <v>0</v>
      </c>
      <c r="AM55" s="112"/>
      <c r="AN55" s="310">
        <f ca="1">INDIRECT("'"&amp;AM$1&amp;"'!E156",TRUE)</f>
        <v>0</v>
      </c>
      <c r="AO55" s="112"/>
      <c r="AP55" s="310">
        <f ca="1">INDIRECT("'"&amp;AO$1&amp;"'!E156",TRUE)</f>
        <v>0</v>
      </c>
      <c r="AQ55" s="112"/>
      <c r="AR55" s="310">
        <f ca="1">INDIRECT("'"&amp;AQ$1&amp;"'!E156",TRUE)</f>
        <v>0</v>
      </c>
      <c r="AS55" s="112"/>
      <c r="AT55" s="310">
        <f ca="1">INDIRECT("'"&amp;AS$1&amp;"'!E156",TRUE)</f>
        <v>0</v>
      </c>
      <c r="AU55" s="79"/>
      <c r="AV55" s="97">
        <f ca="1">INDIRECT("'"&amp;AU$1&amp;"'!E156",TRUE)</f>
        <v>0</v>
      </c>
    </row>
    <row r="56" spans="2:48" ht="16.5" thickBot="1">
      <c r="B56" s="88" t="s">
        <v>115</v>
      </c>
      <c r="C56" s="103"/>
      <c r="D56" s="311">
        <f ca="1">INDIRECT("'"&amp;C$1&amp;"'!E157",TRUE)</f>
        <v>0</v>
      </c>
      <c r="E56" s="113"/>
      <c r="F56" s="311">
        <f ca="1">INDIRECT("'"&amp;E$1&amp;"'!E157",TRUE)</f>
        <v>0</v>
      </c>
      <c r="G56" s="113"/>
      <c r="H56" s="311">
        <f ca="1">INDIRECT("'"&amp;G$1&amp;"'!E157",TRUE)</f>
        <v>0</v>
      </c>
      <c r="I56" s="113"/>
      <c r="J56" s="311">
        <f ca="1">INDIRECT("'"&amp;I$1&amp;"'!E157",TRUE)</f>
        <v>0</v>
      </c>
      <c r="K56" s="113"/>
      <c r="L56" s="311">
        <f ca="1">INDIRECT("'"&amp;K$1&amp;"'!E157",TRUE)</f>
        <v>0</v>
      </c>
      <c r="M56" s="113"/>
      <c r="N56" s="311">
        <f ca="1">INDIRECT("'"&amp;M$1&amp;"'!E157",TRUE)</f>
        <v>0</v>
      </c>
      <c r="O56" s="113"/>
      <c r="P56" s="311">
        <f ca="1">INDIRECT("'"&amp;O$1&amp;"'!E157",TRUE)</f>
        <v>722011</v>
      </c>
      <c r="Q56" s="113"/>
      <c r="R56" s="311">
        <f ca="1">INDIRECT("'"&amp;Q$1&amp;"'!E157",TRUE)</f>
        <v>647844</v>
      </c>
      <c r="S56" s="113"/>
      <c r="T56" s="311">
        <f ca="1">INDIRECT("'"&amp;S$1&amp;"'!E157",TRUE)</f>
        <v>0</v>
      </c>
      <c r="U56" s="113"/>
      <c r="V56" s="311">
        <f ca="1">INDIRECT("'"&amp;U$1&amp;"'!E157",TRUE)</f>
        <v>0</v>
      </c>
      <c r="W56" s="113"/>
      <c r="X56" s="311">
        <f ca="1">INDIRECT("'"&amp;W$1&amp;"'!E157",TRUE)</f>
        <v>1463776</v>
      </c>
      <c r="Y56" s="113"/>
      <c r="Z56" s="311">
        <f ca="1">INDIRECT("'"&amp;Y$1&amp;"'!E157",TRUE)</f>
        <v>0</v>
      </c>
      <c r="AA56" s="113"/>
      <c r="AB56" s="311">
        <f ca="1">INDIRECT("'"&amp;AA$1&amp;"'!E157",TRUE)</f>
        <v>1279029</v>
      </c>
      <c r="AC56" s="113"/>
      <c r="AD56" s="311">
        <f ca="1">INDIRECT("'"&amp;AC$1&amp;"'!E157",TRUE)</f>
        <v>0</v>
      </c>
      <c r="AE56" s="113"/>
      <c r="AF56" s="311">
        <f ca="1">INDIRECT("'"&amp;AE$1&amp;"'!E157",TRUE)</f>
        <v>0</v>
      </c>
      <c r="AG56" s="113"/>
      <c r="AH56" s="311">
        <f ca="1">INDIRECT("'"&amp;AG$1&amp;"'!E157",TRUE)</f>
        <v>0</v>
      </c>
      <c r="AI56" s="113"/>
      <c r="AJ56" s="311">
        <f ca="1">INDIRECT("'"&amp;AI$1&amp;"'!E157",TRUE)</f>
        <v>0</v>
      </c>
      <c r="AK56" s="113"/>
      <c r="AL56" s="311">
        <f ca="1">INDIRECT("'"&amp;AK$1&amp;"'!E157",TRUE)</f>
        <v>0</v>
      </c>
      <c r="AM56" s="113"/>
      <c r="AN56" s="311">
        <f ca="1">INDIRECT("'"&amp;AM$1&amp;"'!E157",TRUE)</f>
        <v>0</v>
      </c>
      <c r="AO56" s="113"/>
      <c r="AP56" s="311">
        <f ca="1">INDIRECT("'"&amp;AO$1&amp;"'!E157",TRUE)</f>
        <v>0</v>
      </c>
      <c r="AQ56" s="113"/>
      <c r="AR56" s="311">
        <f ca="1">INDIRECT("'"&amp;AQ$1&amp;"'!E157",TRUE)</f>
        <v>0</v>
      </c>
      <c r="AS56" s="113"/>
      <c r="AT56" s="311">
        <f ca="1">INDIRECT("'"&amp;AS$1&amp;"'!E157",TRUE)</f>
        <v>0</v>
      </c>
      <c r="AU56" s="80"/>
      <c r="AV56" s="99">
        <f ca="1">INDIRECT("'"&amp;AU$1&amp;"'!E157",TRUE)</f>
        <v>0</v>
      </c>
    </row>
    <row r="57" spans="2:48" ht="16.5" thickBot="1">
      <c r="B57" s="89" t="s">
        <v>132</v>
      </c>
      <c r="C57" s="104"/>
      <c r="D57" s="312">
        <f ca="1">SUM(D50:D56)</f>
        <v>0</v>
      </c>
      <c r="E57" s="114"/>
      <c r="F57" s="312">
        <f ca="1">SUM(F50:F56)</f>
        <v>0</v>
      </c>
      <c r="G57" s="114"/>
      <c r="H57" s="312">
        <f ca="1">SUM(H50:H56)</f>
        <v>15580910</v>
      </c>
      <c r="I57" s="114"/>
      <c r="J57" s="312">
        <f ca="1">SUM(J50:J56)</f>
        <v>0</v>
      </c>
      <c r="K57" s="114"/>
      <c r="L57" s="312">
        <f ca="1">SUM(L50:L56)</f>
        <v>0</v>
      </c>
      <c r="M57" s="114"/>
      <c r="N57" s="312">
        <f ca="1">SUM(N50:N56)</f>
        <v>0</v>
      </c>
      <c r="O57" s="114"/>
      <c r="P57" s="312">
        <f ca="1">SUM(P50:P56)</f>
        <v>4551386</v>
      </c>
      <c r="Q57" s="114"/>
      <c r="R57" s="312">
        <f ca="1">SUM(R50:R56)</f>
        <v>2197038</v>
      </c>
      <c r="S57" s="114"/>
      <c r="T57" s="312">
        <f ca="1">SUM(T50:T56)</f>
        <v>0</v>
      </c>
      <c r="U57" s="114"/>
      <c r="V57" s="312">
        <f ca="1">SUM(V50:V56)</f>
        <v>0</v>
      </c>
      <c r="W57" s="114"/>
      <c r="X57" s="312">
        <f ca="1">SUM(X50:X56)</f>
        <v>15017261</v>
      </c>
      <c r="Y57" s="114"/>
      <c r="Z57" s="312">
        <f ca="1">SUM(Z50:Z56)</f>
        <v>0</v>
      </c>
      <c r="AA57" s="114"/>
      <c r="AB57" s="312">
        <f ca="1">SUM(AB50:AB56)</f>
        <v>9112724</v>
      </c>
      <c r="AC57" s="114"/>
      <c r="AD57" s="312">
        <f ca="1">SUM(AD50:AD56)</f>
        <v>0</v>
      </c>
      <c r="AE57" s="114"/>
      <c r="AF57" s="312">
        <f ca="1">SUM(AF50:AF56)</f>
        <v>4258009</v>
      </c>
      <c r="AG57" s="114"/>
      <c r="AH57" s="312">
        <f ca="1">SUM(AH50:AH56)</f>
        <v>0</v>
      </c>
      <c r="AI57" s="114"/>
      <c r="AJ57" s="312">
        <f ca="1">SUM(AJ50:AJ56)</f>
        <v>3425818</v>
      </c>
      <c r="AK57" s="114"/>
      <c r="AL57" s="312">
        <f ca="1">SUM(AL50:AL56)</f>
        <v>0</v>
      </c>
      <c r="AM57" s="114"/>
      <c r="AN57" s="312">
        <f ca="1">SUM(AN50:AN56)</f>
        <v>12751328</v>
      </c>
      <c r="AO57" s="114"/>
      <c r="AP57" s="312">
        <f ca="1">SUM(AP50:AP56)</f>
        <v>0</v>
      </c>
      <c r="AQ57" s="114"/>
      <c r="AR57" s="312">
        <f ca="1">SUM(AR50:AR56)</f>
        <v>0</v>
      </c>
      <c r="AS57" s="114"/>
      <c r="AT57" s="312">
        <f ca="1">SUM(AT50:AT56)</f>
        <v>0</v>
      </c>
      <c r="AU57" s="81"/>
      <c r="AV57" s="98">
        <f ca="1">SUM(AV50:AV56)</f>
        <v>0</v>
      </c>
    </row>
    <row r="58" spans="2:48" ht="5.25" customHeight="1">
      <c r="C58" s="102"/>
      <c r="D58" s="310"/>
      <c r="E58" s="112"/>
      <c r="F58" s="310"/>
      <c r="G58" s="112"/>
      <c r="H58" s="310"/>
      <c r="I58" s="112"/>
      <c r="J58" s="310"/>
      <c r="K58" s="112"/>
      <c r="L58" s="310"/>
      <c r="M58" s="112"/>
      <c r="N58" s="310"/>
      <c r="O58" s="112"/>
      <c r="P58" s="310"/>
      <c r="Q58" s="112"/>
      <c r="R58" s="310"/>
      <c r="S58" s="112"/>
      <c r="T58" s="310"/>
      <c r="U58" s="112"/>
      <c r="V58" s="310"/>
      <c r="W58" s="112"/>
      <c r="X58" s="310"/>
      <c r="Y58" s="112"/>
      <c r="Z58" s="310"/>
      <c r="AA58" s="112"/>
      <c r="AB58" s="310"/>
      <c r="AC58" s="112"/>
      <c r="AD58" s="310"/>
      <c r="AE58" s="112"/>
      <c r="AF58" s="310"/>
      <c r="AG58" s="112"/>
      <c r="AH58" s="310"/>
      <c r="AI58" s="112"/>
      <c r="AJ58" s="310"/>
      <c r="AK58" s="112"/>
      <c r="AL58" s="310"/>
      <c r="AM58" s="112"/>
      <c r="AN58" s="310"/>
      <c r="AO58" s="112"/>
      <c r="AP58" s="310"/>
      <c r="AQ58" s="112"/>
      <c r="AR58" s="310"/>
      <c r="AS58" s="112"/>
      <c r="AT58" s="310"/>
      <c r="AU58" s="79"/>
      <c r="AV58" s="97"/>
    </row>
    <row r="59" spans="2:48" ht="5.25" customHeight="1">
      <c r="C59" s="102"/>
      <c r="D59" s="310"/>
      <c r="E59" s="112"/>
      <c r="F59" s="310"/>
      <c r="G59" s="112"/>
      <c r="H59" s="310"/>
      <c r="I59" s="112"/>
      <c r="J59" s="310"/>
      <c r="K59" s="112"/>
      <c r="L59" s="310"/>
      <c r="M59" s="112"/>
      <c r="N59" s="310"/>
      <c r="O59" s="112"/>
      <c r="P59" s="310"/>
      <c r="Q59" s="112"/>
      <c r="R59" s="310"/>
      <c r="S59" s="112"/>
      <c r="T59" s="310"/>
      <c r="U59" s="112"/>
      <c r="V59" s="310"/>
      <c r="W59" s="112"/>
      <c r="X59" s="310"/>
      <c r="Y59" s="112"/>
      <c r="Z59" s="310"/>
      <c r="AA59" s="112"/>
      <c r="AB59" s="310"/>
      <c r="AC59" s="112"/>
      <c r="AD59" s="310"/>
      <c r="AE59" s="112"/>
      <c r="AF59" s="310"/>
      <c r="AG59" s="112"/>
      <c r="AH59" s="310"/>
      <c r="AI59" s="112"/>
      <c r="AJ59" s="310"/>
      <c r="AK59" s="112"/>
      <c r="AL59" s="310"/>
      <c r="AM59" s="112"/>
      <c r="AN59" s="310"/>
      <c r="AO59" s="112"/>
      <c r="AP59" s="310"/>
      <c r="AQ59" s="112"/>
      <c r="AR59" s="310"/>
      <c r="AS59" s="112"/>
      <c r="AT59" s="310"/>
      <c r="AU59" s="79"/>
      <c r="AV59" s="97"/>
    </row>
    <row r="60" spans="2:48" ht="5.25" customHeight="1" thickBot="1">
      <c r="C60" s="102"/>
      <c r="D60" s="310"/>
      <c r="E60" s="112"/>
      <c r="F60" s="310"/>
      <c r="G60" s="112"/>
      <c r="H60" s="310"/>
      <c r="I60" s="112"/>
      <c r="J60" s="310"/>
      <c r="K60" s="112"/>
      <c r="L60" s="310"/>
      <c r="M60" s="112"/>
      <c r="N60" s="310"/>
      <c r="O60" s="112"/>
      <c r="P60" s="310"/>
      <c r="Q60" s="112"/>
      <c r="R60" s="310"/>
      <c r="S60" s="112"/>
      <c r="T60" s="310"/>
      <c r="U60" s="112"/>
      <c r="V60" s="310"/>
      <c r="W60" s="112"/>
      <c r="X60" s="310"/>
      <c r="Y60" s="112"/>
      <c r="Z60" s="310"/>
      <c r="AA60" s="112"/>
      <c r="AB60" s="310"/>
      <c r="AC60" s="112"/>
      <c r="AD60" s="310"/>
      <c r="AE60" s="112"/>
      <c r="AF60" s="310"/>
      <c r="AG60" s="112"/>
      <c r="AH60" s="310"/>
      <c r="AI60" s="112"/>
      <c r="AJ60" s="310"/>
      <c r="AK60" s="112"/>
      <c r="AL60" s="310"/>
      <c r="AM60" s="112"/>
      <c r="AN60" s="310"/>
      <c r="AO60" s="112"/>
      <c r="AP60" s="310"/>
      <c r="AQ60" s="112"/>
      <c r="AR60" s="310"/>
      <c r="AS60" s="112"/>
      <c r="AT60" s="310"/>
      <c r="AU60" s="79"/>
      <c r="AV60" s="97"/>
    </row>
    <row r="61" spans="2:48" ht="16.5" thickBot="1">
      <c r="B61" s="86" t="s">
        <v>79</v>
      </c>
      <c r="C61" s="108"/>
      <c r="D61" s="315">
        <f>'Albany Taxes'!E270</f>
        <v>4250416</v>
      </c>
      <c r="E61" s="118"/>
      <c r="F61" s="315">
        <f>'Big Horn Taxes'!E270</f>
        <v>4105735</v>
      </c>
      <c r="G61" s="118"/>
      <c r="H61" s="315">
        <f>'Campbell Taxes'!E281</f>
        <v>20337596</v>
      </c>
      <c r="I61" s="118"/>
      <c r="J61" s="315">
        <f>'Carbon Taxes'!E270</f>
        <v>4669009</v>
      </c>
      <c r="K61" s="118"/>
      <c r="L61" s="315">
        <f>'Converse Taxes'!E270</f>
        <v>12479394</v>
      </c>
      <c r="M61" s="118"/>
      <c r="N61" s="315">
        <f>'Crook Taxes'!E270</f>
        <v>1982974</v>
      </c>
      <c r="O61" s="118"/>
      <c r="P61" s="315">
        <f>'Fremont Taxes'!E270</f>
        <v>7922887</v>
      </c>
      <c r="Q61" s="118"/>
      <c r="R61" s="315">
        <f>'Goshen Taxes'!E270</f>
        <v>1769425</v>
      </c>
      <c r="S61" s="118"/>
      <c r="T61" s="315">
        <f>'Hot Springs Taxes'!E270</f>
        <v>2133051</v>
      </c>
      <c r="U61" s="118"/>
      <c r="V61" s="315">
        <f>'Johnson Taxes'!E270</f>
        <v>5175413</v>
      </c>
      <c r="W61" s="118"/>
      <c r="X61" s="315">
        <f>'Laramie Taxes'!E270</f>
        <v>11747738</v>
      </c>
      <c r="Y61" s="118"/>
      <c r="Z61" s="315">
        <f>'Lincoln Taxes'!E270</f>
        <v>6603525</v>
      </c>
      <c r="AA61" s="118"/>
      <c r="AB61" s="315">
        <f>'Natrona Taxes'!E270</f>
        <v>7417632</v>
      </c>
      <c r="AC61" s="118"/>
      <c r="AD61" s="315">
        <f>'Niobrara Taxes'!E270</f>
        <v>2678090</v>
      </c>
      <c r="AE61" s="118"/>
      <c r="AF61" s="315">
        <f>'Park Taxes'!E270</f>
        <v>7681033</v>
      </c>
      <c r="AG61" s="118"/>
      <c r="AH61" s="315">
        <f>'Platte Taxes'!E270</f>
        <v>2300163</v>
      </c>
      <c r="AI61" s="118"/>
      <c r="AJ61" s="315">
        <f>'Sheridan Taxes'!E270</f>
        <v>2131028</v>
      </c>
      <c r="AK61" s="118"/>
      <c r="AL61" s="315">
        <f>'Sublette Taxes'!E281</f>
        <v>10106676</v>
      </c>
      <c r="AM61" s="118"/>
      <c r="AN61" s="315">
        <f>'Sweetwater Taxes'!E281</f>
        <v>11951397</v>
      </c>
      <c r="AO61" s="118"/>
      <c r="AP61" s="315">
        <f>'Teton Taxes'!E270</f>
        <v>21045208</v>
      </c>
      <c r="AQ61" s="118"/>
      <c r="AR61" s="315">
        <f>'Uinta Taxes'!E270</f>
        <v>1509230</v>
      </c>
      <c r="AS61" s="118"/>
      <c r="AT61" s="315">
        <f>'Washakie Taxes'!E270</f>
        <v>1442934</v>
      </c>
      <c r="AU61" s="466"/>
      <c r="AV61" s="324">
        <f>'Weston Taxes'!E270</f>
        <v>2631807</v>
      </c>
    </row>
    <row r="62" spans="2:48" ht="5.25" customHeight="1">
      <c r="B62" s="92"/>
      <c r="C62" s="109"/>
      <c r="D62" s="316"/>
      <c r="E62" s="119"/>
      <c r="F62" s="316"/>
      <c r="G62" s="119"/>
      <c r="H62" s="316"/>
      <c r="I62" s="119"/>
      <c r="J62" s="316"/>
      <c r="K62" s="119"/>
      <c r="L62" s="316"/>
      <c r="M62" s="119"/>
      <c r="N62" s="316"/>
      <c r="O62" s="119"/>
      <c r="P62" s="316"/>
      <c r="Q62" s="119"/>
      <c r="R62" s="316"/>
      <c r="S62" s="119"/>
      <c r="T62" s="316"/>
      <c r="U62" s="119"/>
      <c r="V62" s="316"/>
      <c r="W62" s="119"/>
      <c r="X62" s="316"/>
      <c r="Y62" s="119"/>
      <c r="Z62" s="316"/>
      <c r="AA62" s="119"/>
      <c r="AB62" s="316"/>
      <c r="AC62" s="119"/>
      <c r="AD62" s="316"/>
      <c r="AE62" s="119"/>
      <c r="AF62" s="316"/>
      <c r="AG62" s="119"/>
      <c r="AH62" s="316"/>
      <c r="AI62" s="119"/>
      <c r="AJ62" s="316"/>
      <c r="AK62" s="119"/>
      <c r="AL62" s="316"/>
      <c r="AM62" s="119"/>
      <c r="AN62" s="316"/>
      <c r="AO62" s="119"/>
      <c r="AP62" s="316"/>
      <c r="AQ62" s="119"/>
      <c r="AR62" s="316"/>
      <c r="AS62" s="119"/>
      <c r="AT62" s="316"/>
      <c r="AU62" s="124"/>
      <c r="AV62" s="97"/>
    </row>
    <row r="63" spans="2:48" ht="5.25" customHeight="1">
      <c r="B63" s="92"/>
      <c r="C63" s="109"/>
      <c r="D63" s="316"/>
      <c r="E63" s="119"/>
      <c r="F63" s="316"/>
      <c r="G63" s="119"/>
      <c r="H63" s="316"/>
      <c r="I63" s="119"/>
      <c r="J63" s="316"/>
      <c r="K63" s="119"/>
      <c r="L63" s="316"/>
      <c r="M63" s="119"/>
      <c r="N63" s="316"/>
      <c r="O63" s="119"/>
      <c r="P63" s="316"/>
      <c r="Q63" s="119"/>
      <c r="R63" s="316"/>
      <c r="S63" s="119"/>
      <c r="T63" s="316"/>
      <c r="U63" s="119"/>
      <c r="V63" s="316"/>
      <c r="W63" s="119"/>
      <c r="X63" s="316"/>
      <c r="Y63" s="119"/>
      <c r="Z63" s="316"/>
      <c r="AA63" s="119"/>
      <c r="AB63" s="316"/>
      <c r="AC63" s="119"/>
      <c r="AD63" s="316"/>
      <c r="AE63" s="119"/>
      <c r="AF63" s="316"/>
      <c r="AG63" s="119"/>
      <c r="AH63" s="316"/>
      <c r="AI63" s="119"/>
      <c r="AJ63" s="316"/>
      <c r="AK63" s="119"/>
      <c r="AL63" s="316"/>
      <c r="AM63" s="119"/>
      <c r="AN63" s="316"/>
      <c r="AO63" s="119"/>
      <c r="AP63" s="316"/>
      <c r="AQ63" s="119"/>
      <c r="AR63" s="316"/>
      <c r="AS63" s="119"/>
      <c r="AT63" s="316"/>
      <c r="AU63" s="124"/>
      <c r="AV63" s="97"/>
    </row>
    <row r="64" spans="2:48" ht="5.25" customHeight="1">
      <c r="C64" s="102"/>
      <c r="D64" s="310"/>
      <c r="E64" s="112"/>
      <c r="F64" s="310"/>
      <c r="G64" s="112"/>
      <c r="H64" s="310"/>
      <c r="I64" s="112"/>
      <c r="J64" s="310"/>
      <c r="K64" s="112"/>
      <c r="L64" s="310"/>
      <c r="M64" s="112"/>
      <c r="N64" s="310"/>
      <c r="O64" s="112"/>
      <c r="P64" s="310"/>
      <c r="Q64" s="112"/>
      <c r="R64" s="310"/>
      <c r="S64" s="112"/>
      <c r="T64" s="310"/>
      <c r="U64" s="112"/>
      <c r="V64" s="310"/>
      <c r="W64" s="112"/>
      <c r="X64" s="310"/>
      <c r="Y64" s="112"/>
      <c r="Z64" s="310"/>
      <c r="AA64" s="112"/>
      <c r="AB64" s="310"/>
      <c r="AC64" s="112"/>
      <c r="AD64" s="310"/>
      <c r="AE64" s="112"/>
      <c r="AF64" s="310"/>
      <c r="AG64" s="112"/>
      <c r="AH64" s="310"/>
      <c r="AI64" s="112"/>
      <c r="AJ64" s="310"/>
      <c r="AK64" s="112"/>
      <c r="AL64" s="310"/>
      <c r="AM64" s="112"/>
      <c r="AN64" s="310"/>
      <c r="AO64" s="112"/>
      <c r="AP64" s="310"/>
      <c r="AQ64" s="112"/>
      <c r="AR64" s="310"/>
      <c r="AS64" s="112"/>
      <c r="AT64" s="310"/>
      <c r="AU64" s="124"/>
      <c r="AV64" s="97"/>
    </row>
    <row r="65" spans="2:50">
      <c r="B65" s="87" t="s">
        <v>128</v>
      </c>
      <c r="C65" s="110"/>
      <c r="D65" s="317"/>
      <c r="E65" s="120"/>
      <c r="F65" s="317"/>
      <c r="G65" s="120"/>
      <c r="H65" s="317"/>
      <c r="I65" s="120"/>
      <c r="J65" s="317"/>
      <c r="K65" s="120"/>
      <c r="L65" s="317"/>
      <c r="M65" s="120"/>
      <c r="N65" s="317"/>
      <c r="O65" s="120"/>
      <c r="P65" s="317"/>
      <c r="Q65" s="120"/>
      <c r="R65" s="317"/>
      <c r="S65" s="120"/>
      <c r="T65" s="317"/>
      <c r="U65" s="120"/>
      <c r="V65" s="317"/>
      <c r="W65" s="120"/>
      <c r="X65" s="317"/>
      <c r="Y65" s="120"/>
      <c r="Z65" s="317"/>
      <c r="AA65" s="120"/>
      <c r="AB65" s="317"/>
      <c r="AC65" s="120"/>
      <c r="AD65" s="317"/>
      <c r="AE65" s="120"/>
      <c r="AF65" s="317"/>
      <c r="AG65" s="120"/>
      <c r="AH65" s="317"/>
      <c r="AI65" s="120"/>
      <c r="AJ65" s="317"/>
      <c r="AK65" s="120"/>
      <c r="AL65" s="317"/>
      <c r="AM65" s="120"/>
      <c r="AN65" s="317"/>
      <c r="AO65" s="120"/>
      <c r="AP65" s="317"/>
      <c r="AQ65" s="120"/>
      <c r="AR65" s="317"/>
      <c r="AS65" s="120"/>
      <c r="AT65" s="317"/>
      <c r="AU65" s="127"/>
      <c r="AV65" s="322"/>
    </row>
    <row r="66" spans="2:50">
      <c r="B66" s="90" t="s">
        <v>165</v>
      </c>
      <c r="C66" s="102"/>
      <c r="D66" s="310">
        <f ca="1">D22</f>
        <v>8017775</v>
      </c>
      <c r="E66" s="112"/>
      <c r="F66" s="310">
        <f ca="1">F22</f>
        <v>3108938</v>
      </c>
      <c r="G66" s="112"/>
      <c r="H66" s="310">
        <f ca="1">H22</f>
        <v>53001231</v>
      </c>
      <c r="I66" s="112"/>
      <c r="J66" s="310">
        <f ca="1">J22</f>
        <v>8527222</v>
      </c>
      <c r="K66" s="112"/>
      <c r="L66" s="310">
        <f ca="1">L22</f>
        <v>45818459</v>
      </c>
      <c r="M66" s="112"/>
      <c r="N66" s="310">
        <f ca="1">N22</f>
        <v>3399383</v>
      </c>
      <c r="O66" s="112"/>
      <c r="P66" s="310">
        <f ca="1">P22</f>
        <v>8355002</v>
      </c>
      <c r="Q66" s="112"/>
      <c r="R66" s="310">
        <f ca="1">R22</f>
        <v>3380058</v>
      </c>
      <c r="S66" s="112"/>
      <c r="T66" s="310">
        <f ca="1">T22</f>
        <v>2064559</v>
      </c>
      <c r="U66" s="112"/>
      <c r="V66" s="310">
        <f ca="1">V22</f>
        <v>5082552</v>
      </c>
      <c r="W66" s="112"/>
      <c r="X66" s="310">
        <f ca="1">X22</f>
        <v>32528365</v>
      </c>
      <c r="Y66" s="112"/>
      <c r="Z66" s="310">
        <f ca="1">Z22</f>
        <v>10856623</v>
      </c>
      <c r="AA66" s="112"/>
      <c r="AB66" s="310">
        <f ca="1">AB22</f>
        <v>17091699</v>
      </c>
      <c r="AC66" s="112"/>
      <c r="AD66" s="310">
        <f ca="1">AD22</f>
        <v>2503379</v>
      </c>
      <c r="AE66" s="112"/>
      <c r="AF66" s="310">
        <f ca="1">AF22</f>
        <v>10219222</v>
      </c>
      <c r="AG66" s="112"/>
      <c r="AH66" s="310">
        <f ca="1">AH22</f>
        <v>2673690</v>
      </c>
      <c r="AI66" s="112"/>
      <c r="AJ66" s="310">
        <f ca="1">AJ22</f>
        <v>7474511</v>
      </c>
      <c r="AK66" s="112"/>
      <c r="AL66" s="310">
        <f ca="1">AL22</f>
        <v>20702485</v>
      </c>
      <c r="AM66" s="112"/>
      <c r="AN66" s="310">
        <f ca="1">AN22</f>
        <v>27821080</v>
      </c>
      <c r="AO66" s="112"/>
      <c r="AP66" s="310">
        <f ca="1">AP22</f>
        <v>29983175</v>
      </c>
      <c r="AQ66" s="112"/>
      <c r="AR66" s="310">
        <f ca="1">AR22</f>
        <v>4564733</v>
      </c>
      <c r="AS66" s="112"/>
      <c r="AT66" s="310">
        <f ca="1">AT22</f>
        <v>1839676</v>
      </c>
      <c r="AV66" s="97">
        <f ca="1">AV22</f>
        <v>2069264</v>
      </c>
    </row>
    <row r="67" spans="2:50">
      <c r="B67" s="90" t="s">
        <v>167</v>
      </c>
      <c r="C67" s="102"/>
      <c r="D67" s="310">
        <f ca="1">D44</f>
        <v>8017775</v>
      </c>
      <c r="E67" s="112"/>
      <c r="F67" s="310">
        <f ca="1">F44</f>
        <v>3108938</v>
      </c>
      <c r="G67" s="112"/>
      <c r="H67" s="310">
        <f ca="1">H44</f>
        <v>58083541</v>
      </c>
      <c r="I67" s="112"/>
      <c r="J67" s="310">
        <f ca="1">J44</f>
        <v>8527222</v>
      </c>
      <c r="K67" s="112"/>
      <c r="L67" s="310">
        <f ca="1">L44</f>
        <v>45818459</v>
      </c>
      <c r="M67" s="112"/>
      <c r="N67" s="310">
        <f ca="1">N44</f>
        <v>3399383</v>
      </c>
      <c r="O67" s="112"/>
      <c r="P67" s="310">
        <f ca="1">P44</f>
        <v>8355002</v>
      </c>
      <c r="Q67" s="112"/>
      <c r="R67" s="310">
        <f ca="1">R44</f>
        <v>3380058</v>
      </c>
      <c r="S67" s="112"/>
      <c r="T67" s="310">
        <f ca="1">T44</f>
        <v>2064561</v>
      </c>
      <c r="U67" s="112"/>
      <c r="V67" s="310">
        <f ca="1">V44</f>
        <v>5082552</v>
      </c>
      <c r="W67" s="112"/>
      <c r="X67" s="310">
        <f ca="1">X44</f>
        <v>32528365</v>
      </c>
      <c r="Y67" s="112"/>
      <c r="Z67" s="310">
        <f ca="1">Z44</f>
        <v>10856624</v>
      </c>
      <c r="AA67" s="112"/>
      <c r="AB67" s="310">
        <f ca="1">AB44</f>
        <v>17091699</v>
      </c>
      <c r="AC67" s="112"/>
      <c r="AD67" s="310">
        <f ca="1">AD44</f>
        <v>2503379</v>
      </c>
      <c r="AE67" s="112"/>
      <c r="AF67" s="310">
        <f ca="1">AF44</f>
        <v>10219222</v>
      </c>
      <c r="AG67" s="112"/>
      <c r="AH67" s="310">
        <f ca="1">AH44</f>
        <v>2673690</v>
      </c>
      <c r="AI67" s="112"/>
      <c r="AJ67" s="310">
        <f ca="1">AJ44</f>
        <v>7474511</v>
      </c>
      <c r="AK67" s="112"/>
      <c r="AL67" s="310">
        <f ca="1">AL44</f>
        <v>20702486</v>
      </c>
      <c r="AM67" s="112"/>
      <c r="AN67" s="310">
        <f ca="1">AN44</f>
        <v>27821080</v>
      </c>
      <c r="AO67" s="112"/>
      <c r="AP67" s="310">
        <f ca="1">AP44</f>
        <v>45665453</v>
      </c>
      <c r="AQ67" s="112"/>
      <c r="AR67" s="310">
        <f ca="1">AR44</f>
        <v>4564733</v>
      </c>
      <c r="AS67" s="112"/>
      <c r="AT67" s="310">
        <f ca="1">AT44</f>
        <v>1839675</v>
      </c>
      <c r="AV67" s="97">
        <f ca="1">AV44</f>
        <v>2069264</v>
      </c>
    </row>
    <row r="68" spans="2:50">
      <c r="B68" s="90" t="s">
        <v>168</v>
      </c>
      <c r="C68" s="102"/>
      <c r="D68" s="310">
        <f ca="1">D45</f>
        <v>4008888</v>
      </c>
      <c r="E68" s="112"/>
      <c r="F68" s="310">
        <f ca="1">F45</f>
        <v>1554469</v>
      </c>
      <c r="G68" s="112"/>
      <c r="H68" s="310">
        <f ca="1">H45</f>
        <v>29041770</v>
      </c>
      <c r="I68" s="112"/>
      <c r="J68" s="310">
        <f ca="1">J45</f>
        <v>4263611</v>
      </c>
      <c r="K68" s="112"/>
      <c r="L68" s="310">
        <f ca="1">L45</f>
        <v>22909229</v>
      </c>
      <c r="M68" s="112"/>
      <c r="N68" s="310">
        <f ca="1">N45</f>
        <v>1699691</v>
      </c>
      <c r="O68" s="112"/>
      <c r="P68" s="310">
        <f ca="1">P45</f>
        <v>4177501</v>
      </c>
      <c r="Q68" s="112"/>
      <c r="R68" s="310">
        <f ca="1">R45</f>
        <v>1690029</v>
      </c>
      <c r="S68" s="112"/>
      <c r="T68" s="310">
        <f ca="1">T45</f>
        <v>1032280</v>
      </c>
      <c r="U68" s="112"/>
      <c r="V68" s="310">
        <f ca="1">V45</f>
        <v>2541276</v>
      </c>
      <c r="W68" s="112"/>
      <c r="X68" s="310">
        <f ca="1">X45</f>
        <v>16264183</v>
      </c>
      <c r="Y68" s="112"/>
      <c r="Z68" s="310">
        <f ca="1">Z45</f>
        <v>5428312</v>
      </c>
      <c r="AA68" s="112"/>
      <c r="AB68" s="310">
        <f ca="1">AB45</f>
        <v>8545850</v>
      </c>
      <c r="AC68" s="112"/>
      <c r="AD68" s="310">
        <f ca="1">AD45</f>
        <v>1251689</v>
      </c>
      <c r="AE68" s="112"/>
      <c r="AF68" s="310">
        <f ca="1">AF45</f>
        <v>5109611</v>
      </c>
      <c r="AG68" s="112"/>
      <c r="AH68" s="310">
        <f ca="1">AH45</f>
        <v>1336845</v>
      </c>
      <c r="AI68" s="112"/>
      <c r="AJ68" s="310">
        <f ca="1">AJ45</f>
        <v>3737255</v>
      </c>
      <c r="AK68" s="112"/>
      <c r="AL68" s="310">
        <f ca="1">AL45</f>
        <v>10351243</v>
      </c>
      <c r="AM68" s="112"/>
      <c r="AN68" s="310">
        <f ca="1">AN45</f>
        <v>13910540</v>
      </c>
      <c r="AO68" s="112"/>
      <c r="AP68" s="310">
        <f ca="1">AP45</f>
        <v>22832727</v>
      </c>
      <c r="AQ68" s="112"/>
      <c r="AR68" s="310">
        <f ca="1">AR45</f>
        <v>2282367</v>
      </c>
      <c r="AS68" s="112"/>
      <c r="AT68" s="310">
        <f ca="1">AT45</f>
        <v>919838</v>
      </c>
      <c r="AV68" s="97">
        <f ca="1">AV45</f>
        <v>1034632</v>
      </c>
    </row>
    <row r="69" spans="2:50">
      <c r="B69" s="90" t="s">
        <v>169</v>
      </c>
      <c r="C69" s="102"/>
      <c r="D69" s="310">
        <f ca="1">D42</f>
        <v>20044439</v>
      </c>
      <c r="E69" s="112"/>
      <c r="F69" s="310">
        <f ca="1">F42</f>
        <v>6862597</v>
      </c>
      <c r="G69" s="112"/>
      <c r="H69" s="310">
        <f ca="1">H42</f>
        <v>128267819</v>
      </c>
      <c r="I69" s="112"/>
      <c r="J69" s="310">
        <f ca="1">J42</f>
        <v>21567644</v>
      </c>
      <c r="K69" s="112"/>
      <c r="L69" s="310">
        <f ca="1">L42</f>
        <v>102696288</v>
      </c>
      <c r="M69" s="112"/>
      <c r="N69" s="310">
        <f ca="1">N42</f>
        <v>7223688</v>
      </c>
      <c r="O69" s="112"/>
      <c r="P69" s="310">
        <f ca="1">P42</f>
        <v>18651618</v>
      </c>
      <c r="Q69" s="112"/>
      <c r="R69" s="310">
        <f ca="1">R42</f>
        <v>7463428</v>
      </c>
      <c r="S69" s="112"/>
      <c r="T69" s="310">
        <f ca="1">T42</f>
        <v>4688273</v>
      </c>
      <c r="U69" s="112"/>
      <c r="V69" s="310">
        <f ca="1">V42</f>
        <v>11223969</v>
      </c>
      <c r="W69" s="112"/>
      <c r="X69" s="310">
        <f ca="1">X42</f>
        <v>70478125</v>
      </c>
      <c r="Y69" s="112"/>
      <c r="Z69" s="310">
        <f ca="1">Z42</f>
        <v>23319846</v>
      </c>
      <c r="AA69" s="112"/>
      <c r="AB69" s="310">
        <f ca="1">AB42</f>
        <v>37744168</v>
      </c>
      <c r="AC69" s="112"/>
      <c r="AD69" s="310">
        <f ca="1">AD42</f>
        <v>5423988</v>
      </c>
      <c r="AE69" s="112"/>
      <c r="AF69" s="310">
        <f ca="1">AF42</f>
        <v>22336338</v>
      </c>
      <c r="AG69" s="112"/>
      <c r="AH69" s="310">
        <f ca="1">AH42</f>
        <v>5990263</v>
      </c>
      <c r="AI69" s="112"/>
      <c r="AJ69" s="310">
        <f ca="1">AJ42</f>
        <v>16341873</v>
      </c>
      <c r="AK69" s="112"/>
      <c r="AL69" s="310">
        <f ca="1">AL42</f>
        <v>46168744</v>
      </c>
      <c r="AM69" s="112"/>
      <c r="AN69" s="310">
        <f ca="1">AN42</f>
        <v>62268265</v>
      </c>
      <c r="AO69" s="112"/>
      <c r="AP69" s="310">
        <f ca="1">AP42</f>
        <v>99893178</v>
      </c>
      <c r="AQ69" s="112"/>
      <c r="AR69" s="310">
        <f ca="1">AR42</f>
        <v>10669697</v>
      </c>
      <c r="AS69" s="112"/>
      <c r="AT69" s="310">
        <f ca="1">AT42</f>
        <v>4727561</v>
      </c>
      <c r="AV69" s="97">
        <f ca="1">AV42</f>
        <v>4569625</v>
      </c>
    </row>
    <row r="70" spans="2:50">
      <c r="B70" s="90" t="s">
        <v>170</v>
      </c>
      <c r="C70" s="102"/>
      <c r="D70" s="310">
        <f ca="1">D57</f>
        <v>0</v>
      </c>
      <c r="E70" s="112"/>
      <c r="F70" s="310">
        <f ca="1">F57</f>
        <v>0</v>
      </c>
      <c r="G70" s="112"/>
      <c r="H70" s="310">
        <f ca="1">H57</f>
        <v>15580910</v>
      </c>
      <c r="I70" s="112"/>
      <c r="J70" s="310">
        <f ca="1">J57</f>
        <v>0</v>
      </c>
      <c r="K70" s="112"/>
      <c r="L70" s="310">
        <f ca="1">L57</f>
        <v>0</v>
      </c>
      <c r="M70" s="112"/>
      <c r="N70" s="310">
        <f ca="1">N57</f>
        <v>0</v>
      </c>
      <c r="O70" s="112"/>
      <c r="P70" s="310">
        <f ca="1">P57</f>
        <v>4551386</v>
      </c>
      <c r="Q70" s="112"/>
      <c r="R70" s="310">
        <f ca="1">R57</f>
        <v>2197038</v>
      </c>
      <c r="S70" s="112"/>
      <c r="T70" s="310">
        <f ca="1">T57</f>
        <v>0</v>
      </c>
      <c r="U70" s="112"/>
      <c r="V70" s="310">
        <f ca="1">V57</f>
        <v>0</v>
      </c>
      <c r="W70" s="112"/>
      <c r="X70" s="310">
        <f ca="1">X57</f>
        <v>15017261</v>
      </c>
      <c r="Y70" s="112"/>
      <c r="Z70" s="310">
        <f ca="1">Z57</f>
        <v>0</v>
      </c>
      <c r="AA70" s="112"/>
      <c r="AB70" s="310">
        <f ca="1">AB57</f>
        <v>9112724</v>
      </c>
      <c r="AC70" s="112"/>
      <c r="AD70" s="310">
        <f ca="1">AD57</f>
        <v>0</v>
      </c>
      <c r="AE70" s="112"/>
      <c r="AF70" s="310">
        <f ca="1">AF57</f>
        <v>4258009</v>
      </c>
      <c r="AG70" s="112"/>
      <c r="AH70" s="310">
        <f ca="1">AH57</f>
        <v>0</v>
      </c>
      <c r="AI70" s="112"/>
      <c r="AJ70" s="310">
        <f ca="1">AJ57</f>
        <v>3425818</v>
      </c>
      <c r="AK70" s="112"/>
      <c r="AL70" s="310">
        <f ca="1">AL57</f>
        <v>0</v>
      </c>
      <c r="AM70" s="112"/>
      <c r="AN70" s="310">
        <f ca="1">AN57</f>
        <v>12751328</v>
      </c>
      <c r="AO70" s="112"/>
      <c r="AP70" s="310">
        <f ca="1">AP57</f>
        <v>0</v>
      </c>
      <c r="AQ70" s="112"/>
      <c r="AR70" s="310">
        <f ca="1">AR57</f>
        <v>0</v>
      </c>
      <c r="AS70" s="112"/>
      <c r="AT70" s="310">
        <f ca="1">AT57</f>
        <v>0</v>
      </c>
      <c r="AV70" s="97">
        <f ca="1">AV57</f>
        <v>0</v>
      </c>
    </row>
    <row r="71" spans="2:50">
      <c r="B71" s="90" t="s">
        <v>166</v>
      </c>
      <c r="C71" s="102"/>
      <c r="D71" s="310">
        <f>D29</f>
        <v>2683533</v>
      </c>
      <c r="E71" s="112"/>
      <c r="F71" s="310">
        <f>F29</f>
        <v>386025</v>
      </c>
      <c r="G71" s="112"/>
      <c r="H71" s="310">
        <f>H29</f>
        <v>2914512</v>
      </c>
      <c r="I71" s="112"/>
      <c r="J71" s="310">
        <f>'Carbon Taxes'!E232</f>
        <v>1712949</v>
      </c>
      <c r="K71" s="112"/>
      <c r="L71" s="310">
        <f ca="1">L29</f>
        <v>659707</v>
      </c>
      <c r="M71" s="112"/>
      <c r="N71" s="310">
        <f>N29</f>
        <v>281418</v>
      </c>
      <c r="O71" s="112"/>
      <c r="P71" s="310">
        <f>P29</f>
        <v>1328339</v>
      </c>
      <c r="Q71" s="112"/>
      <c r="R71" s="310">
        <f>R29</f>
        <v>394949</v>
      </c>
      <c r="S71" s="112"/>
      <c r="T71" s="310">
        <f>T29</f>
        <v>196432</v>
      </c>
      <c r="U71" s="112"/>
      <c r="V71" s="310">
        <f>V29</f>
        <v>457299</v>
      </c>
      <c r="W71" s="112"/>
      <c r="X71" s="310">
        <f>X29</f>
        <v>9127635</v>
      </c>
      <c r="Y71" s="112"/>
      <c r="Z71" s="310">
        <f>Z29</f>
        <v>1258894</v>
      </c>
      <c r="AA71" s="112"/>
      <c r="AB71" s="310">
        <f ca="1">AB29</f>
        <v>5884823</v>
      </c>
      <c r="AC71" s="112"/>
      <c r="AD71" s="310">
        <f>AD29</f>
        <v>90409</v>
      </c>
      <c r="AE71" s="112"/>
      <c r="AF71" s="310">
        <f>AF29</f>
        <v>1225978</v>
      </c>
      <c r="AG71" s="112"/>
      <c r="AH71" s="310">
        <f ca="1">AH29</f>
        <v>381227</v>
      </c>
      <c r="AI71" s="112"/>
      <c r="AJ71" s="310">
        <f>AJ29</f>
        <v>2560340</v>
      </c>
      <c r="AK71" s="112"/>
      <c r="AL71" s="310">
        <f>AL29</f>
        <v>375929</v>
      </c>
      <c r="AM71" s="112"/>
      <c r="AN71" s="310">
        <f>AN29</f>
        <v>2785661</v>
      </c>
      <c r="AO71" s="112"/>
      <c r="AP71" s="310">
        <f ca="1">AP29</f>
        <v>430105</v>
      </c>
      <c r="AQ71" s="112"/>
      <c r="AR71" s="310">
        <f>AR29</f>
        <v>1134181</v>
      </c>
      <c r="AS71" s="112"/>
      <c r="AT71" s="310">
        <f>AT29</f>
        <v>280835</v>
      </c>
      <c r="AV71" s="97">
        <f>AV29</f>
        <v>249619</v>
      </c>
    </row>
    <row r="72" spans="2:50" ht="16.5" thickBot="1">
      <c r="B72" s="90" t="s">
        <v>171</v>
      </c>
      <c r="C72" s="102"/>
      <c r="D72" s="310">
        <f>'Albany Taxes'!E270</f>
        <v>4250416</v>
      </c>
      <c r="E72" s="112"/>
      <c r="F72" s="310">
        <f>F61</f>
        <v>4105735</v>
      </c>
      <c r="G72" s="112"/>
      <c r="H72" s="310">
        <f>H61</f>
        <v>20337596</v>
      </c>
      <c r="I72" s="112"/>
      <c r="J72" s="310">
        <f>'Carbon Taxes'!E270</f>
        <v>4669009</v>
      </c>
      <c r="K72" s="112"/>
      <c r="L72" s="310">
        <f>L61</f>
        <v>12479394</v>
      </c>
      <c r="M72" s="112"/>
      <c r="N72" s="310">
        <f>N61</f>
        <v>1982974</v>
      </c>
      <c r="O72" s="112"/>
      <c r="P72" s="310">
        <f>P61</f>
        <v>7922887</v>
      </c>
      <c r="Q72" s="112"/>
      <c r="R72" s="310">
        <f>R61</f>
        <v>1769425</v>
      </c>
      <c r="S72" s="112"/>
      <c r="T72" s="310">
        <f>T61</f>
        <v>2133051</v>
      </c>
      <c r="U72" s="112"/>
      <c r="V72" s="310">
        <f>V61</f>
        <v>5175413</v>
      </c>
      <c r="W72" s="112"/>
      <c r="X72" s="310">
        <f>X61</f>
        <v>11747738</v>
      </c>
      <c r="Y72" s="112"/>
      <c r="Z72" s="310">
        <f>Z61</f>
        <v>6603525</v>
      </c>
      <c r="AA72" s="112"/>
      <c r="AB72" s="310">
        <f>'Natrona Taxes'!E270</f>
        <v>7417632</v>
      </c>
      <c r="AC72" s="112"/>
      <c r="AD72" s="310">
        <f>AD61</f>
        <v>2678090</v>
      </c>
      <c r="AE72" s="112"/>
      <c r="AF72" s="310">
        <f>AF61</f>
        <v>7681033</v>
      </c>
      <c r="AG72" s="112"/>
      <c r="AH72" s="310">
        <f>AH61</f>
        <v>2300163</v>
      </c>
      <c r="AI72" s="112"/>
      <c r="AJ72" s="310">
        <f>AJ61</f>
        <v>2131028</v>
      </c>
      <c r="AK72" s="112"/>
      <c r="AL72" s="310">
        <f>AL61</f>
        <v>10106676</v>
      </c>
      <c r="AM72" s="112"/>
      <c r="AN72" s="310">
        <f>AN61</f>
        <v>11951397</v>
      </c>
      <c r="AO72" s="112"/>
      <c r="AP72" s="310">
        <f>AP61</f>
        <v>21045208</v>
      </c>
      <c r="AQ72" s="112"/>
      <c r="AR72" s="310">
        <f>AR61</f>
        <v>1509230</v>
      </c>
      <c r="AS72" s="112"/>
      <c r="AT72" s="310">
        <f>AT61</f>
        <v>1442934</v>
      </c>
      <c r="AU72" s="128"/>
      <c r="AV72" s="99">
        <f>AV61</f>
        <v>2631807</v>
      </c>
    </row>
    <row r="73" spans="2:50" s="186" customFormat="1" ht="16.5" thickBot="1">
      <c r="B73" s="86" t="s">
        <v>135</v>
      </c>
      <c r="C73" s="108"/>
      <c r="D73" s="315">
        <f ca="1">SUM(D66:D72)</f>
        <v>47022826</v>
      </c>
      <c r="E73" s="118"/>
      <c r="F73" s="315">
        <f ca="1">SUM(F66:F72)</f>
        <v>19126702</v>
      </c>
      <c r="G73" s="118"/>
      <c r="H73" s="315">
        <f ca="1">SUM(H66:H72)</f>
        <v>307227379</v>
      </c>
      <c r="I73" s="118"/>
      <c r="J73" s="315">
        <f ca="1">SUM(J66:J72)</f>
        <v>49267657</v>
      </c>
      <c r="K73" s="118"/>
      <c r="L73" s="315">
        <f ca="1">SUM(L66:L72)</f>
        <v>230381536</v>
      </c>
      <c r="M73" s="118"/>
      <c r="N73" s="315">
        <f ca="1">SUM(N66:N72)</f>
        <v>17986537</v>
      </c>
      <c r="O73" s="118"/>
      <c r="P73" s="315">
        <f ca="1">SUM(P66:P72)</f>
        <v>53341735</v>
      </c>
      <c r="Q73" s="118"/>
      <c r="R73" s="315">
        <f ca="1">SUM(R66:R72)</f>
        <v>20274985</v>
      </c>
      <c r="S73" s="118"/>
      <c r="T73" s="315">
        <f ca="1">SUM(T66:T72)</f>
        <v>12179156</v>
      </c>
      <c r="U73" s="118"/>
      <c r="V73" s="315">
        <f ca="1">SUM(V66:V72)</f>
        <v>29563061</v>
      </c>
      <c r="W73" s="118"/>
      <c r="X73" s="315">
        <f ca="1">SUM(X66:X72)</f>
        <v>187691672</v>
      </c>
      <c r="Y73" s="118"/>
      <c r="Z73" s="315">
        <f ca="1">SUM(Z66:Z72)</f>
        <v>58323824</v>
      </c>
      <c r="AA73" s="118"/>
      <c r="AB73" s="315">
        <f ca="1">SUM(AB66:AB72)</f>
        <v>102888595</v>
      </c>
      <c r="AC73" s="118"/>
      <c r="AD73" s="315">
        <f ca="1">SUM(AD66:AD72)</f>
        <v>14450934</v>
      </c>
      <c r="AE73" s="118"/>
      <c r="AF73" s="315">
        <f ca="1">SUM(AF66:AF72)</f>
        <v>61049413</v>
      </c>
      <c r="AG73" s="118"/>
      <c r="AH73" s="315">
        <f ca="1">SUM(AH66:AH72)</f>
        <v>15355878</v>
      </c>
      <c r="AI73" s="118"/>
      <c r="AJ73" s="315">
        <f ca="1">SUM(AJ66:AJ72)</f>
        <v>43145336</v>
      </c>
      <c r="AK73" s="118"/>
      <c r="AL73" s="315">
        <f ca="1">SUM(AL66:AL72)</f>
        <v>108407563</v>
      </c>
      <c r="AM73" s="118"/>
      <c r="AN73" s="315">
        <f ca="1">SUM(AN66:AN72)</f>
        <v>159309351</v>
      </c>
      <c r="AO73" s="118"/>
      <c r="AP73" s="315">
        <f ca="1">SUM(AP66:AP72)</f>
        <v>219849846</v>
      </c>
      <c r="AQ73" s="118"/>
      <c r="AR73" s="315">
        <f ca="1">SUM(AR66:AR72)</f>
        <v>24724941</v>
      </c>
      <c r="AS73" s="118"/>
      <c r="AT73" s="315">
        <f ca="1">SUM(AT66:AT72)</f>
        <v>11050519</v>
      </c>
      <c r="AU73" s="323"/>
      <c r="AV73" s="324">
        <f ca="1">SUM(AV66:AV72)</f>
        <v>12624211</v>
      </c>
      <c r="AW73" s="451">
        <f ca="1">SUM(A73:AV73)</f>
        <v>1805243657</v>
      </c>
      <c r="AX73" s="451"/>
    </row>
  </sheetData>
  <mergeCells count="23">
    <mergeCell ref="AU1:AV1"/>
    <mergeCell ref="AI1:AJ1"/>
    <mergeCell ref="AK1:AL1"/>
    <mergeCell ref="AM1:AN1"/>
    <mergeCell ref="AO1:AP1"/>
    <mergeCell ref="AS1:AT1"/>
    <mergeCell ref="AA1:AB1"/>
    <mergeCell ref="AC1:AD1"/>
    <mergeCell ref="AE1:AF1"/>
    <mergeCell ref="AG1:AH1"/>
    <mergeCell ref="AQ1:AR1"/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honeticPr fontId="2" type="noConversion"/>
  <pageMargins left="0.75" right="0.75" top="1" bottom="1" header="0.5" footer="0.5"/>
  <pageSetup scale="56" fitToWidth="8" orientation="portrait" r:id="rId1"/>
  <headerFooter alignWithMargins="0"/>
  <colBreaks count="7" manualBreakCount="7">
    <brk id="8" max="72" man="1"/>
    <brk id="14" max="72" man="1"/>
    <brk id="20" max="72" man="1"/>
    <brk id="26" max="72" man="1"/>
    <brk id="32" max="72" man="1"/>
    <brk id="38" max="72" man="1"/>
    <brk id="44" max="72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7">
    <tabColor rgb="FF00B0F0"/>
  </sheetPr>
  <dimension ref="B1:J38"/>
  <sheetViews>
    <sheetView workbookViewId="0">
      <selection activeCell="L27" sqref="L27"/>
    </sheetView>
  </sheetViews>
  <sheetFormatPr defaultColWidth="9.7109375" defaultRowHeight="12.75"/>
  <cols>
    <col min="1" max="1" width="3.140625" customWidth="1"/>
    <col min="2" max="2" width="25.7109375" customWidth="1"/>
    <col min="3" max="3" width="16.85546875" customWidth="1"/>
    <col min="4" max="4" width="19.42578125" customWidth="1"/>
    <col min="5" max="5" width="19.7109375" customWidth="1"/>
    <col min="6" max="6" width="18.7109375" customWidth="1"/>
    <col min="7" max="7" width="4.85546875" customWidth="1"/>
    <col min="8" max="8" width="15" bestFit="1" customWidth="1"/>
    <col min="9" max="9" width="13.85546875" hidden="1" customWidth="1"/>
    <col min="10" max="10" width="12.85546875" hidden="1" customWidth="1"/>
    <col min="11" max="11" width="13.42578125" bestFit="1" customWidth="1"/>
  </cols>
  <sheetData>
    <row r="1" spans="2:10" ht="15.75">
      <c r="B1" s="252" t="s">
        <v>932</v>
      </c>
      <c r="C1" s="253"/>
      <c r="D1" s="253"/>
      <c r="E1" s="253"/>
      <c r="F1" s="253"/>
      <c r="G1" s="1"/>
    </row>
    <row r="2" spans="2:10" ht="15.75">
      <c r="B2" s="252"/>
      <c r="C2" s="253"/>
      <c r="D2" s="253"/>
      <c r="E2" s="253"/>
      <c r="F2" s="253"/>
      <c r="G2" s="1"/>
    </row>
    <row r="3" spans="2:10" ht="15.75" customHeight="1">
      <c r="B3" s="253"/>
      <c r="C3" s="254" t="s">
        <v>516</v>
      </c>
      <c r="D3" s="255"/>
      <c r="E3" s="255"/>
      <c r="F3" s="255"/>
      <c r="G3" s="1"/>
      <c r="J3" s="510" t="s">
        <v>518</v>
      </c>
    </row>
    <row r="4" spans="2:10" ht="15.75">
      <c r="B4" s="253"/>
      <c r="C4" s="255"/>
      <c r="D4" s="255"/>
      <c r="E4" s="256" t="s">
        <v>363</v>
      </c>
      <c r="F4" s="255"/>
      <c r="G4" s="1"/>
      <c r="J4" s="510"/>
    </row>
    <row r="5" spans="2:10" ht="15.75">
      <c r="B5" s="253"/>
      <c r="C5" s="256" t="s">
        <v>364</v>
      </c>
      <c r="D5" s="256" t="s">
        <v>365</v>
      </c>
      <c r="E5" s="256" t="s">
        <v>366</v>
      </c>
      <c r="F5" s="256" t="s">
        <v>359</v>
      </c>
      <c r="G5" s="1"/>
      <c r="I5" s="7" t="s">
        <v>517</v>
      </c>
      <c r="J5" s="510"/>
    </row>
    <row r="6" spans="2:10" ht="15.75">
      <c r="B6" s="262"/>
      <c r="C6" s="263" t="s">
        <v>367</v>
      </c>
      <c r="D6" s="263" t="s">
        <v>367</v>
      </c>
      <c r="E6" s="263" t="s">
        <v>367</v>
      </c>
      <c r="F6" s="263" t="s">
        <v>367</v>
      </c>
      <c r="G6" s="1"/>
    </row>
    <row r="7" spans="2:10" ht="15.75">
      <c r="B7" s="255" t="s">
        <v>140</v>
      </c>
      <c r="C7" s="388">
        <f ca="1">'STATE TAX DETAIL'!AG3</f>
        <v>8017775</v>
      </c>
      <c r="D7" s="388">
        <f ca="1">'STATE TAX DETAIL'!T3</f>
        <v>8017775</v>
      </c>
      <c r="E7" s="388">
        <f ca="1">'STATE TAX DETAIL'!AF3+'STATE TAX DETAIL'!AH3</f>
        <v>24053327</v>
      </c>
      <c r="F7" s="388">
        <f ca="1">C7+D7+E7</f>
        <v>40088877</v>
      </c>
      <c r="G7" s="1"/>
      <c r="I7" s="402">
        <f t="shared" ref="I7:I29" ca="1" si="0">F7+J7</f>
        <v>47022826</v>
      </c>
      <c r="J7" s="403">
        <f ca="1">'STATE TAX DETAIL'!W3+'STATE TAX DETAIL'!AP3+'STATE TAX DETAIL'!AR3</f>
        <v>6933949</v>
      </c>
    </row>
    <row r="8" spans="2:10" ht="15.75">
      <c r="B8" s="255" t="s">
        <v>141</v>
      </c>
      <c r="C8" s="388">
        <f ca="1">'STATE TAX DETAIL'!AG5</f>
        <v>3108938</v>
      </c>
      <c r="D8" s="388">
        <f ca="1">'STATE TAX DETAIL'!T5</f>
        <v>3108938</v>
      </c>
      <c r="E8" s="388">
        <f ca="1">'STATE TAX DETAIL'!AF5+'STATE TAX DETAIL'!AH5</f>
        <v>8417066</v>
      </c>
      <c r="F8" s="388">
        <f t="shared" ref="F8:F29" ca="1" si="1">C8+D8+E8</f>
        <v>14634942</v>
      </c>
      <c r="G8" s="1"/>
      <c r="I8" s="402">
        <f t="shared" ca="1" si="0"/>
        <v>19126702</v>
      </c>
      <c r="J8" s="403">
        <f ca="1">'STATE TAX DETAIL'!W5+'STATE TAX DETAIL'!AP5+'STATE TAX DETAIL'!AR5</f>
        <v>4491760</v>
      </c>
    </row>
    <row r="9" spans="2:10" ht="15.75">
      <c r="B9" s="255" t="s">
        <v>142</v>
      </c>
      <c r="C9" s="388">
        <f ca="1">'STATE TAX DETAIL'!AG7</f>
        <v>58083541</v>
      </c>
      <c r="D9" s="388">
        <f ca="1">'STATE TAX DETAIL'!T7</f>
        <v>53001231</v>
      </c>
      <c r="E9" s="388">
        <f ca="1">'STATE TAX DETAIL'!AF7+'STATE TAX DETAIL'!AH7</f>
        <v>157309589</v>
      </c>
      <c r="F9" s="388">
        <f t="shared" ca="1" si="1"/>
        <v>268394361</v>
      </c>
      <c r="G9" s="1"/>
      <c r="I9" s="402">
        <f t="shared" ca="1" si="0"/>
        <v>307227379</v>
      </c>
      <c r="J9" s="403">
        <f ca="1">'STATE TAX DETAIL'!W7+'STATE TAX DETAIL'!AP7+'STATE TAX DETAIL'!AR7</f>
        <v>38833018</v>
      </c>
    </row>
    <row r="10" spans="2:10" ht="15.75">
      <c r="B10" s="255" t="s">
        <v>143</v>
      </c>
      <c r="C10" s="388">
        <f>'STATE TAX DETAIL'!AG9</f>
        <v>8527222</v>
      </c>
      <c r="D10" s="388">
        <f ca="1">'STATE TAX DETAIL'!T9</f>
        <v>8527222</v>
      </c>
      <c r="E10" s="388">
        <f ca="1">'STATE TAX DETAIL'!AF9+'STATE TAX DETAIL'!AH9</f>
        <v>25831255</v>
      </c>
      <c r="F10" s="388">
        <f t="shared" ca="1" si="1"/>
        <v>42885699</v>
      </c>
      <c r="G10" s="1"/>
      <c r="I10" s="402">
        <f t="shared" ca="1" si="0"/>
        <v>49267657</v>
      </c>
      <c r="J10" s="403">
        <f ca="1">'STATE TAX DETAIL'!W9+'STATE TAX DETAIL'!AP9+'STATE TAX DETAIL'!AR9</f>
        <v>6381958</v>
      </c>
    </row>
    <row r="11" spans="2:10" ht="15.75">
      <c r="B11" s="255" t="s">
        <v>144</v>
      </c>
      <c r="C11" s="388">
        <f ca="1">'STATE TAX DETAIL'!AG11</f>
        <v>45818459</v>
      </c>
      <c r="D11" s="388">
        <f ca="1">'STATE TAX DETAIL'!T11</f>
        <v>45818459</v>
      </c>
      <c r="E11" s="388">
        <f ca="1">'STATE TAX DETAIL'!AF11+'STATE TAX DETAIL'!AH11</f>
        <v>125605517</v>
      </c>
      <c r="F11" s="388">
        <f t="shared" ca="1" si="1"/>
        <v>217242435</v>
      </c>
      <c r="G11" s="1"/>
      <c r="I11" s="402">
        <f t="shared" ca="1" si="0"/>
        <v>230381536</v>
      </c>
      <c r="J11" s="403">
        <f ca="1">'STATE TAX DETAIL'!W11+'STATE TAX DETAIL'!AP11+'STATE TAX DETAIL'!AR11</f>
        <v>13139101</v>
      </c>
    </row>
    <row r="12" spans="2:10" ht="15.75">
      <c r="B12" s="255" t="s">
        <v>145</v>
      </c>
      <c r="C12" s="388">
        <f ca="1">'STATE TAX DETAIL'!AG13</f>
        <v>3399383</v>
      </c>
      <c r="D12" s="388">
        <f ca="1">'STATE TAX DETAIL'!T13</f>
        <v>3399383</v>
      </c>
      <c r="E12" s="388">
        <f ca="1">'STATE TAX DETAIL'!AF13+'STATE TAX DETAIL'!AH13</f>
        <v>8923379</v>
      </c>
      <c r="F12" s="388">
        <f t="shared" ca="1" si="1"/>
        <v>15722145</v>
      </c>
      <c r="G12" s="1"/>
      <c r="I12" s="402">
        <f t="shared" ca="1" si="0"/>
        <v>17986537</v>
      </c>
      <c r="J12" s="403">
        <f ca="1">'STATE TAX DETAIL'!W13+'STATE TAX DETAIL'!AP13+'STATE TAX DETAIL'!AR13</f>
        <v>2264392</v>
      </c>
    </row>
    <row r="13" spans="2:10" ht="15.75">
      <c r="B13" s="255" t="s">
        <v>146</v>
      </c>
      <c r="C13" s="388">
        <f ca="1">'STATE TAX DETAIL'!AG15</f>
        <v>8355002</v>
      </c>
      <c r="D13" s="388">
        <f ca="1">'STATE TAX DETAIL'!T15</f>
        <v>8355002</v>
      </c>
      <c r="E13" s="388">
        <f ca="1">'STATE TAX DETAIL'!AF15+'STATE TAX DETAIL'!AH15</f>
        <v>22829119</v>
      </c>
      <c r="F13" s="388">
        <f t="shared" ca="1" si="1"/>
        <v>39539123</v>
      </c>
      <c r="G13" s="1"/>
      <c r="I13" s="402">
        <f t="shared" ca="1" si="0"/>
        <v>53341735</v>
      </c>
      <c r="J13" s="403">
        <f ca="1">'STATE TAX DETAIL'!W15+'STATE TAX DETAIL'!AP15+'STATE TAX DETAIL'!AR15</f>
        <v>13802612</v>
      </c>
    </row>
    <row r="14" spans="2:10" ht="15.75">
      <c r="B14" s="255" t="s">
        <v>147</v>
      </c>
      <c r="C14" s="388">
        <f ca="1">'STATE TAX DETAIL'!AG17</f>
        <v>3380058</v>
      </c>
      <c r="D14" s="388">
        <f ca="1">'STATE TAX DETAIL'!T17</f>
        <v>3380058</v>
      </c>
      <c r="E14" s="388">
        <f ca="1">'STATE TAX DETAIL'!AF17+'STATE TAX DETAIL'!AH17</f>
        <v>9153457</v>
      </c>
      <c r="F14" s="388">
        <f t="shared" ca="1" si="1"/>
        <v>15913573</v>
      </c>
      <c r="G14" s="1"/>
      <c r="I14" s="402">
        <f t="shared" ca="1" si="0"/>
        <v>20274985</v>
      </c>
      <c r="J14" s="403">
        <f ca="1">'STATE TAX DETAIL'!W17+'STATE TAX DETAIL'!AP17+'STATE TAX DETAIL'!AR17</f>
        <v>4361412</v>
      </c>
    </row>
    <row r="15" spans="2:10" ht="15.75">
      <c r="B15" s="255" t="s">
        <v>148</v>
      </c>
      <c r="C15" s="388">
        <f ca="1">'STATE TAX DETAIL'!AG19</f>
        <v>2064561</v>
      </c>
      <c r="D15" s="388">
        <f ca="1">'STATE TAX DETAIL'!T19</f>
        <v>2064559</v>
      </c>
      <c r="E15" s="388">
        <f ca="1">'STATE TAX DETAIL'!AF19+'STATE TAX DETAIL'!AH19</f>
        <v>5720553</v>
      </c>
      <c r="F15" s="388">
        <f t="shared" ca="1" si="1"/>
        <v>9849673</v>
      </c>
      <c r="G15" s="1"/>
      <c r="I15" s="402">
        <f t="shared" ca="1" si="0"/>
        <v>12179156</v>
      </c>
      <c r="J15" s="403">
        <f ca="1">'STATE TAX DETAIL'!W19+'STATE TAX DETAIL'!AP19+'STATE TAX DETAIL'!AR19</f>
        <v>2329483</v>
      </c>
    </row>
    <row r="16" spans="2:10" ht="15.75">
      <c r="B16" s="255" t="s">
        <v>149</v>
      </c>
      <c r="C16" s="388">
        <f ca="1">'STATE TAX DETAIL'!AG21</f>
        <v>5082552</v>
      </c>
      <c r="D16" s="388">
        <f ca="1">'STATE TAX DETAIL'!T21</f>
        <v>5082552</v>
      </c>
      <c r="E16" s="388">
        <f ca="1">'STATE TAX DETAIL'!AF21+'STATE TAX DETAIL'!AH21</f>
        <v>13765245</v>
      </c>
      <c r="F16" s="388">
        <f t="shared" ca="1" si="1"/>
        <v>23930349</v>
      </c>
      <c r="G16" s="1"/>
      <c r="I16" s="402">
        <f t="shared" ca="1" si="0"/>
        <v>29563061</v>
      </c>
      <c r="J16" s="403">
        <f ca="1">'STATE TAX DETAIL'!W21+'STATE TAX DETAIL'!AP21+'STATE TAX DETAIL'!AR21</f>
        <v>5632712</v>
      </c>
    </row>
    <row r="17" spans="2:10" ht="15.75">
      <c r="B17" s="255" t="s">
        <v>150</v>
      </c>
      <c r="C17" s="388">
        <f ca="1">'STATE TAX DETAIL'!AG23</f>
        <v>32528365</v>
      </c>
      <c r="D17" s="388">
        <f ca="1">'STATE TAX DETAIL'!T23</f>
        <v>32528365</v>
      </c>
      <c r="E17" s="388">
        <f ca="1">'STATE TAX DETAIL'!AF23+'STATE TAX DETAIL'!AH23</f>
        <v>86742308</v>
      </c>
      <c r="F17" s="388">
        <f t="shared" ca="1" si="1"/>
        <v>151799038</v>
      </c>
      <c r="G17" s="1"/>
      <c r="I17" s="402">
        <f t="shared" ca="1" si="0"/>
        <v>187691672</v>
      </c>
      <c r="J17" s="403">
        <f ca="1">'STATE TAX DETAIL'!W23+'STATE TAX DETAIL'!AP23+'STATE TAX DETAIL'!AR23</f>
        <v>35892634</v>
      </c>
    </row>
    <row r="18" spans="2:10" ht="15.75">
      <c r="B18" s="255" t="s">
        <v>151</v>
      </c>
      <c r="C18" s="388">
        <f ca="1">'STATE TAX DETAIL'!AG25</f>
        <v>10856624</v>
      </c>
      <c r="D18" s="388">
        <f ca="1">'STATE TAX DETAIL'!T25</f>
        <v>10856623</v>
      </c>
      <c r="E18" s="388">
        <f ca="1">'STATE TAX DETAIL'!AF25+'STATE TAX DETAIL'!AH25</f>
        <v>28748158</v>
      </c>
      <c r="F18" s="388">
        <f t="shared" ca="1" si="1"/>
        <v>50461405</v>
      </c>
      <c r="G18" s="1"/>
      <c r="I18" s="402">
        <f t="shared" ca="1" si="0"/>
        <v>58323824</v>
      </c>
      <c r="J18" s="403">
        <f ca="1">'STATE TAX DETAIL'!W25+'STATE TAX DETAIL'!AP25+'STATE TAX DETAIL'!AR25</f>
        <v>7862419</v>
      </c>
    </row>
    <row r="19" spans="2:10" ht="15.75">
      <c r="B19" s="255" t="s">
        <v>152</v>
      </c>
      <c r="C19" s="388">
        <f ca="1">'STATE TAX DETAIL'!AG27</f>
        <v>17091699</v>
      </c>
      <c r="D19" s="388">
        <f ca="1">'STATE TAX DETAIL'!T27</f>
        <v>17091699</v>
      </c>
      <c r="E19" s="388">
        <f ca="1">'STATE TAX DETAIL'!AF27+'STATE TAX DETAIL'!AH27</f>
        <v>46290018</v>
      </c>
      <c r="F19" s="388">
        <f t="shared" ca="1" si="1"/>
        <v>80473416</v>
      </c>
      <c r="G19" s="1"/>
      <c r="I19" s="402">
        <f t="shared" ca="1" si="0"/>
        <v>102888595</v>
      </c>
      <c r="J19" s="403">
        <f ca="1">'STATE TAX DETAIL'!W27+'STATE TAX DETAIL'!AP27+'STATE TAX DETAIL'!AR27</f>
        <v>22415179</v>
      </c>
    </row>
    <row r="20" spans="2:10" ht="15.75">
      <c r="B20" s="255" t="s">
        <v>153</v>
      </c>
      <c r="C20" s="388">
        <f ca="1">'STATE TAX DETAIL'!AG29</f>
        <v>2503379</v>
      </c>
      <c r="D20" s="388">
        <f ca="1">'STATE TAX DETAIL'!T29</f>
        <v>2503379</v>
      </c>
      <c r="E20" s="388">
        <f ca="1">'STATE TAX DETAIL'!AF29+'STATE TAX DETAIL'!AH29</f>
        <v>6675677</v>
      </c>
      <c r="F20" s="388">
        <f t="shared" ca="1" si="1"/>
        <v>11682435</v>
      </c>
      <c r="G20" s="1"/>
      <c r="I20" s="402">
        <f t="shared" ca="1" si="0"/>
        <v>14450934</v>
      </c>
      <c r="J20" s="403">
        <f ca="1">'STATE TAX DETAIL'!W29+'STATE TAX DETAIL'!AP29+'STATE TAX DETAIL'!AR29</f>
        <v>2768499</v>
      </c>
    </row>
    <row r="21" spans="2:10" ht="15.75">
      <c r="B21" s="255" t="s">
        <v>154</v>
      </c>
      <c r="C21" s="388">
        <f ca="1">'STATE TAX DETAIL'!AG31</f>
        <v>10219222</v>
      </c>
      <c r="D21" s="388">
        <f ca="1">'STATE TAX DETAIL'!T31</f>
        <v>10219222</v>
      </c>
      <c r="E21" s="388">
        <f ca="1">'STATE TAX DETAIL'!AF31+'STATE TAX DETAIL'!AH31</f>
        <v>27445949</v>
      </c>
      <c r="F21" s="388">
        <f t="shared" ca="1" si="1"/>
        <v>47884393</v>
      </c>
      <c r="G21" s="1"/>
      <c r="I21" s="402">
        <f t="shared" ca="1" si="0"/>
        <v>61049413</v>
      </c>
      <c r="J21" s="403">
        <f ca="1">'STATE TAX DETAIL'!W31+'STATE TAX DETAIL'!AP31+'STATE TAX DETAIL'!AR31</f>
        <v>13165020</v>
      </c>
    </row>
    <row r="22" spans="2:10" ht="15.75">
      <c r="B22" s="255" t="s">
        <v>155</v>
      </c>
      <c r="C22" s="388">
        <f ca="1">'STATE TAX DETAIL'!AG33</f>
        <v>2673690</v>
      </c>
      <c r="D22" s="388">
        <f ca="1">'STATE TAX DETAIL'!T33</f>
        <v>2673690</v>
      </c>
      <c r="E22" s="388">
        <f ca="1">'STATE TAX DETAIL'!AF33+'STATE TAX DETAIL'!AH33</f>
        <v>7327108</v>
      </c>
      <c r="F22" s="388">
        <f t="shared" ca="1" si="1"/>
        <v>12674488</v>
      </c>
      <c r="G22" s="1"/>
      <c r="I22" s="402">
        <f t="shared" ca="1" si="0"/>
        <v>15355878</v>
      </c>
      <c r="J22" s="403">
        <f ca="1">'STATE TAX DETAIL'!W33+'STATE TAX DETAIL'!AP33+'STATE TAX DETAIL'!AR33</f>
        <v>2681390</v>
      </c>
    </row>
    <row r="23" spans="2:10" ht="15.75">
      <c r="B23" s="255" t="s">
        <v>156</v>
      </c>
      <c r="C23" s="388">
        <f ca="1">'STATE TAX DETAIL'!AG35</f>
        <v>7474511</v>
      </c>
      <c r="D23" s="388">
        <f ca="1">'STATE TAX DETAIL'!T35</f>
        <v>7474511</v>
      </c>
      <c r="E23" s="388">
        <f ca="1">'STATE TAX DETAIL'!AF35+'STATE TAX DETAIL'!AH35</f>
        <v>20079128</v>
      </c>
      <c r="F23" s="388">
        <f t="shared" ca="1" si="1"/>
        <v>35028150</v>
      </c>
      <c r="G23" s="1"/>
      <c r="I23" s="402">
        <f t="shared" ca="1" si="0"/>
        <v>43145336</v>
      </c>
      <c r="J23" s="403">
        <f ca="1">'STATE TAX DETAIL'!W35+'STATE TAX DETAIL'!AP35+'STATE TAX DETAIL'!AR35</f>
        <v>8117186</v>
      </c>
    </row>
    <row r="24" spans="2:10" ht="15.75">
      <c r="B24" s="255" t="s">
        <v>157</v>
      </c>
      <c r="C24" s="388">
        <f ca="1">'STATE TAX DETAIL'!AG37</f>
        <v>20702486</v>
      </c>
      <c r="D24" s="388">
        <f ca="1">'STATE TAX DETAIL'!T37</f>
        <v>20702485</v>
      </c>
      <c r="E24" s="388">
        <f ca="1">'STATE TAX DETAIL'!AF37+'STATE TAX DETAIL'!AH37</f>
        <v>56519987</v>
      </c>
      <c r="F24" s="388">
        <f t="shared" ca="1" si="1"/>
        <v>97924958</v>
      </c>
      <c r="G24" s="1"/>
      <c r="I24" s="402">
        <f t="shared" ca="1" si="0"/>
        <v>108407563</v>
      </c>
      <c r="J24" s="403">
        <f ca="1">'STATE TAX DETAIL'!W37+'STATE TAX DETAIL'!AP37+'STATE TAX DETAIL'!AR37</f>
        <v>10482605</v>
      </c>
    </row>
    <row r="25" spans="2:10" ht="15.75">
      <c r="B25" s="255" t="s">
        <v>158</v>
      </c>
      <c r="C25" s="388">
        <f ca="1">'STATE TAX DETAIL'!AG39</f>
        <v>27821080</v>
      </c>
      <c r="D25" s="388">
        <f ca="1">'STATE TAX DETAIL'!T39</f>
        <v>27821080</v>
      </c>
      <c r="E25" s="388">
        <f ca="1">'STATE TAX DETAIL'!AF39+'STATE TAX DETAIL'!AH39</f>
        <v>76178805</v>
      </c>
      <c r="F25" s="388">
        <f t="shared" ca="1" si="1"/>
        <v>131820965</v>
      </c>
      <c r="G25" s="1"/>
      <c r="I25" s="402">
        <f t="shared" ca="1" si="0"/>
        <v>159309351</v>
      </c>
      <c r="J25" s="403">
        <f ca="1">'STATE TAX DETAIL'!W39+'STATE TAX DETAIL'!AP39+'STATE TAX DETAIL'!AR39</f>
        <v>27488386</v>
      </c>
    </row>
    <row r="26" spans="2:10" ht="15.75">
      <c r="B26" s="255" t="s">
        <v>159</v>
      </c>
      <c r="C26" s="388">
        <f ca="1">'STATE TAX DETAIL'!AG41</f>
        <v>45665453</v>
      </c>
      <c r="D26" s="388">
        <f ca="1">'STATE TAX DETAIL'!T41</f>
        <v>29983175</v>
      </c>
      <c r="E26" s="388">
        <f ca="1">'STATE TAX DETAIL'!AF41+'STATE TAX DETAIL'!AH41</f>
        <v>122725905</v>
      </c>
      <c r="F26" s="388">
        <f t="shared" ca="1" si="1"/>
        <v>198374533</v>
      </c>
      <c r="G26" s="1"/>
      <c r="I26" s="402">
        <f t="shared" ca="1" si="0"/>
        <v>219849846</v>
      </c>
      <c r="J26" s="403">
        <f ca="1">'STATE TAX DETAIL'!W41+'STATE TAX DETAIL'!AP41+'STATE TAX DETAIL'!AR41</f>
        <v>21475313</v>
      </c>
    </row>
    <row r="27" spans="2:10" ht="15.75">
      <c r="B27" s="255" t="s">
        <v>160</v>
      </c>
      <c r="C27" s="388">
        <f ca="1">'STATE TAX DETAIL'!AG43</f>
        <v>4564733</v>
      </c>
      <c r="D27" s="388">
        <f ca="1">'STATE TAX DETAIL'!T43</f>
        <v>4564733</v>
      </c>
      <c r="E27" s="388">
        <f ca="1">'STATE TAX DETAIL'!AF43+'STATE TAX DETAIL'!AH43</f>
        <v>12952064</v>
      </c>
      <c r="F27" s="388">
        <f t="shared" ca="1" si="1"/>
        <v>22081530</v>
      </c>
      <c r="G27" s="1"/>
      <c r="I27" s="402">
        <f t="shared" ca="1" si="0"/>
        <v>24724941</v>
      </c>
      <c r="J27" s="403">
        <f ca="1">'STATE TAX DETAIL'!W43+'STATE TAX DETAIL'!AP43+'STATE TAX DETAIL'!AR43</f>
        <v>2643411</v>
      </c>
    </row>
    <row r="28" spans="2:10" ht="15.75">
      <c r="B28" s="255" t="s">
        <v>161</v>
      </c>
      <c r="C28" s="388">
        <f ca="1">'STATE TAX DETAIL'!AG45</f>
        <v>1839675</v>
      </c>
      <c r="D28" s="388">
        <f ca="1">'STATE TAX DETAIL'!T45</f>
        <v>1839676</v>
      </c>
      <c r="E28" s="388">
        <f ca="1">'STATE TAX DETAIL'!AF45+'STATE TAX DETAIL'!AH45</f>
        <v>5647399</v>
      </c>
      <c r="F28" s="388">
        <f t="shared" ca="1" si="1"/>
        <v>9326750</v>
      </c>
      <c r="G28" s="1"/>
      <c r="I28" s="402">
        <f t="shared" ca="1" si="0"/>
        <v>11050519</v>
      </c>
      <c r="J28" s="403">
        <f ca="1">'STATE TAX DETAIL'!W45+'STATE TAX DETAIL'!AP45+'STATE TAX DETAIL'!AR45</f>
        <v>1723769</v>
      </c>
    </row>
    <row r="29" spans="2:10" ht="15.75">
      <c r="B29" s="261" t="s">
        <v>162</v>
      </c>
      <c r="C29" s="389">
        <f ca="1">'STATE TAX DETAIL'!AG47</f>
        <v>2069264</v>
      </c>
      <c r="D29" s="389">
        <f ca="1">'STATE TAX DETAIL'!T47</f>
        <v>2069264</v>
      </c>
      <c r="E29" s="389">
        <f ca="1">'STATE TAX DETAIL'!AF47+'STATE TAX DETAIL'!AH47</f>
        <v>5604257</v>
      </c>
      <c r="F29" s="389">
        <f t="shared" ca="1" si="1"/>
        <v>9742785</v>
      </c>
      <c r="G29" s="1"/>
      <c r="I29" s="402">
        <f t="shared" ca="1" si="0"/>
        <v>12624211</v>
      </c>
      <c r="J29" s="403">
        <f ca="1">'STATE TAX DETAIL'!W47+'STATE TAX DETAIL'!AP47+'STATE TAX DETAIL'!AR47</f>
        <v>2881426</v>
      </c>
    </row>
    <row r="30" spans="2:10" ht="15.75">
      <c r="B30" s="255" t="s">
        <v>343</v>
      </c>
      <c r="C30" s="257">
        <f ca="1">SUM(C7:C29)</f>
        <v>331847672</v>
      </c>
      <c r="D30" s="257">
        <f ca="1">SUM(D7:D29)</f>
        <v>311083081</v>
      </c>
      <c r="E30" s="257">
        <f ca="1">SUM(E7:E29)</f>
        <v>904545270</v>
      </c>
      <c r="F30" s="257">
        <f ca="1">SUM(F7:F29)</f>
        <v>1547476023</v>
      </c>
      <c r="G30" s="1"/>
      <c r="I30" s="402">
        <f ca="1">SUM(I7:I29)</f>
        <v>1805243657</v>
      </c>
    </row>
    <row r="31" spans="2:10" ht="15">
      <c r="B31" s="253"/>
      <c r="C31" s="253"/>
      <c r="D31" s="253"/>
      <c r="E31" s="253"/>
      <c r="F31" s="253"/>
      <c r="G31" s="1"/>
    </row>
    <row r="32" spans="2:10" ht="15.75">
      <c r="B32" s="255" t="s">
        <v>368</v>
      </c>
      <c r="C32" s="253"/>
      <c r="D32" s="258">
        <f ca="1">F30</f>
        <v>1547476023</v>
      </c>
      <c r="E32" s="253"/>
      <c r="F32" s="253"/>
      <c r="G32" s="1"/>
    </row>
    <row r="33" spans="2:7" ht="15.75">
      <c r="B33" s="255"/>
      <c r="C33" s="253"/>
      <c r="D33" s="253"/>
      <c r="E33" s="253"/>
      <c r="F33" s="253"/>
      <c r="G33" s="1"/>
    </row>
    <row r="34" spans="2:7" ht="15.75">
      <c r="B34" s="255" t="s">
        <v>72</v>
      </c>
      <c r="D34" s="258">
        <f ca="1">'STATE TAX DETAIL'!AT49</f>
        <v>27653972620</v>
      </c>
      <c r="E34" s="253"/>
      <c r="G34" s="1"/>
    </row>
    <row r="35" spans="2:7" ht="15.75">
      <c r="B35" s="255"/>
      <c r="C35" s="253"/>
      <c r="D35" s="253"/>
      <c r="E35" s="253"/>
      <c r="F35" s="253"/>
      <c r="G35" s="1"/>
    </row>
    <row r="36" spans="2:7" ht="16.5" thickBot="1">
      <c r="B36" s="255" t="s">
        <v>369</v>
      </c>
      <c r="C36" s="253"/>
      <c r="D36" s="259">
        <f ca="1">(D32/D34)*1000</f>
        <v>55.958543253956542</v>
      </c>
      <c r="E36" s="253" t="s">
        <v>370</v>
      </c>
      <c r="F36" s="253"/>
      <c r="G36" s="1"/>
    </row>
    <row r="37" spans="2:7" ht="13.5" thickTop="1">
      <c r="B37" s="260" t="s">
        <v>485</v>
      </c>
      <c r="C37" s="1"/>
      <c r="D37" s="1"/>
      <c r="E37" s="1"/>
      <c r="F37" s="1"/>
      <c r="G37" s="1"/>
    </row>
    <row r="38" spans="2:7">
      <c r="B38" s="1"/>
      <c r="C38" s="1"/>
      <c r="D38" s="1"/>
      <c r="E38" s="1"/>
      <c r="F38" s="1"/>
      <c r="G38" s="1"/>
    </row>
  </sheetData>
  <mergeCells count="1">
    <mergeCell ref="J3:J5"/>
  </mergeCells>
  <phoneticPr fontId="2" type="noConversion"/>
  <pageMargins left="0.75" right="0.75" top="1" bottom="1" header="0.5" footer="0.5"/>
  <pageSetup scale="86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8">
    <tabColor theme="4" tint="0.39997558519241921"/>
  </sheetPr>
  <dimension ref="A1:F67"/>
  <sheetViews>
    <sheetView workbookViewId="0">
      <selection activeCell="C72" sqref="C72"/>
    </sheetView>
  </sheetViews>
  <sheetFormatPr defaultColWidth="9.140625" defaultRowHeight="15.75"/>
  <cols>
    <col min="1" max="1" width="25.85546875" style="186" bestFit="1" customWidth="1"/>
    <col min="2" max="6" width="26.85546875" style="78" customWidth="1"/>
    <col min="7" max="16384" width="9.140625" style="78"/>
  </cols>
  <sheetData>
    <row r="1" spans="1:6" ht="21">
      <c r="A1" s="511" t="s">
        <v>484</v>
      </c>
      <c r="B1" s="511"/>
      <c r="C1" s="511"/>
      <c r="D1" s="511"/>
      <c r="E1" s="511"/>
      <c r="F1" s="511"/>
    </row>
    <row r="3" spans="1:6" ht="33">
      <c r="A3" s="386">
        <v>2024</v>
      </c>
      <c r="B3" s="355" t="s">
        <v>474</v>
      </c>
      <c r="C3" s="355" t="s">
        <v>475</v>
      </c>
      <c r="D3" s="355" t="s">
        <v>476</v>
      </c>
      <c r="E3" s="372" t="s">
        <v>477</v>
      </c>
      <c r="F3" s="355" t="s">
        <v>478</v>
      </c>
    </row>
    <row r="4" spans="1:6" ht="18.75" customHeight="1">
      <c r="A4" s="186" t="s">
        <v>140</v>
      </c>
      <c r="B4" s="406">
        <v>8169420</v>
      </c>
      <c r="C4" s="406">
        <v>3154581</v>
      </c>
      <c r="D4" s="406">
        <v>32677680</v>
      </c>
      <c r="E4" s="406">
        <v>4322531</v>
      </c>
      <c r="F4" s="135">
        <f>SUM(B4:E4)</f>
        <v>48324212</v>
      </c>
    </row>
    <row r="5" spans="1:6" ht="18.75" customHeight="1">
      <c r="A5" s="186" t="s">
        <v>141</v>
      </c>
      <c r="B5" s="406">
        <v>3321457</v>
      </c>
      <c r="C5" s="406">
        <v>472253</v>
      </c>
      <c r="D5" s="406">
        <v>12313235</v>
      </c>
      <c r="E5" s="406">
        <v>4373235</v>
      </c>
      <c r="F5" s="135">
        <f t="shared" ref="F5:F26" si="0">SUM(B5:E5)</f>
        <v>20480180</v>
      </c>
    </row>
    <row r="6" spans="1:6" ht="18.75" customHeight="1">
      <c r="A6" s="186" t="s">
        <v>142</v>
      </c>
      <c r="B6" s="406">
        <v>58303652</v>
      </c>
      <c r="C6" s="406">
        <v>3238893</v>
      </c>
      <c r="D6" s="406">
        <v>251850481</v>
      </c>
      <c r="E6" s="406">
        <v>21870595</v>
      </c>
      <c r="F6" s="135">
        <f t="shared" si="0"/>
        <v>335263621</v>
      </c>
    </row>
    <row r="7" spans="1:6" ht="18.75" customHeight="1">
      <c r="A7" s="186" t="s">
        <v>143</v>
      </c>
      <c r="B7" s="406">
        <v>9408315</v>
      </c>
      <c r="C7" s="406">
        <v>2005778</v>
      </c>
      <c r="D7" s="406">
        <v>37973894</v>
      </c>
      <c r="E7" s="406">
        <v>5158393</v>
      </c>
      <c r="F7" s="135">
        <f t="shared" si="0"/>
        <v>54546380</v>
      </c>
    </row>
    <row r="8" spans="1:6" ht="18.75" customHeight="1">
      <c r="A8" s="186" t="s">
        <v>144</v>
      </c>
      <c r="B8" s="406">
        <v>42723785</v>
      </c>
      <c r="C8" s="406">
        <v>790880</v>
      </c>
      <c r="D8" s="406">
        <v>159846782</v>
      </c>
      <c r="E8" s="406">
        <v>7531651</v>
      </c>
      <c r="F8" s="135">
        <f t="shared" si="0"/>
        <v>210893098</v>
      </c>
    </row>
    <row r="9" spans="1:6" ht="18.75" customHeight="1">
      <c r="A9" s="186" t="s">
        <v>145</v>
      </c>
      <c r="B9" s="406">
        <v>3819010</v>
      </c>
      <c r="C9" s="406">
        <v>321201</v>
      </c>
      <c r="D9" s="406">
        <v>13843915</v>
      </c>
      <c r="E9" s="406">
        <v>2227757</v>
      </c>
      <c r="F9" s="135">
        <f t="shared" si="0"/>
        <v>20211883</v>
      </c>
    </row>
    <row r="10" spans="1:6" ht="18.75" customHeight="1">
      <c r="A10" s="186" t="s">
        <v>146</v>
      </c>
      <c r="B10" s="406">
        <v>10214554</v>
      </c>
      <c r="C10" s="406">
        <v>1598223</v>
      </c>
      <c r="D10" s="406">
        <v>43850711</v>
      </c>
      <c r="E10" s="406">
        <v>8451604</v>
      </c>
      <c r="F10" s="135">
        <f t="shared" si="0"/>
        <v>64115092</v>
      </c>
    </row>
    <row r="11" spans="1:6" ht="18.75" customHeight="1">
      <c r="A11" s="186" t="s">
        <v>147</v>
      </c>
      <c r="B11" s="406">
        <v>3668947</v>
      </c>
      <c r="C11" s="406">
        <v>480544</v>
      </c>
      <c r="D11" s="406">
        <v>15989580</v>
      </c>
      <c r="E11" s="406">
        <v>1830471</v>
      </c>
      <c r="F11" s="135">
        <f t="shared" si="0"/>
        <v>21969542</v>
      </c>
    </row>
    <row r="12" spans="1:6" ht="18.75" customHeight="1">
      <c r="A12" s="186" t="s">
        <v>148</v>
      </c>
      <c r="B12" s="406">
        <v>2238394</v>
      </c>
      <c r="C12" s="406">
        <v>245201</v>
      </c>
      <c r="D12" s="406">
        <v>8440612</v>
      </c>
      <c r="E12" s="406">
        <v>1953941</v>
      </c>
      <c r="F12" s="135">
        <f t="shared" si="0"/>
        <v>12878148</v>
      </c>
    </row>
    <row r="13" spans="1:6" ht="18.75" customHeight="1">
      <c r="A13" s="186" t="s">
        <v>149</v>
      </c>
      <c r="B13" s="406">
        <v>4924346</v>
      </c>
      <c r="C13" s="406">
        <v>578172</v>
      </c>
      <c r="D13" s="406">
        <v>18261115</v>
      </c>
      <c r="E13" s="406">
        <v>4961140</v>
      </c>
      <c r="F13" s="135">
        <f t="shared" si="0"/>
        <v>28724773</v>
      </c>
    </row>
    <row r="14" spans="1:6" ht="18.75" customHeight="1">
      <c r="A14" s="186" t="s">
        <v>150</v>
      </c>
      <c r="B14" s="406">
        <v>33464623</v>
      </c>
      <c r="C14" s="406">
        <v>8711414</v>
      </c>
      <c r="D14" s="406">
        <v>138627202</v>
      </c>
      <c r="E14" s="406">
        <v>12319044</v>
      </c>
      <c r="F14" s="135">
        <f t="shared" si="0"/>
        <v>193122283</v>
      </c>
    </row>
    <row r="15" spans="1:6" ht="18.75" customHeight="1">
      <c r="A15" s="186" t="s">
        <v>151</v>
      </c>
      <c r="B15" s="406">
        <v>12995833</v>
      </c>
      <c r="C15" s="406">
        <v>940628</v>
      </c>
      <c r="D15" s="406">
        <v>47385303</v>
      </c>
      <c r="E15" s="406">
        <v>7499119</v>
      </c>
      <c r="F15" s="135">
        <f t="shared" si="0"/>
        <v>68820883</v>
      </c>
    </row>
    <row r="16" spans="1:6" ht="18.75" customHeight="1">
      <c r="A16" s="186" t="s">
        <v>152</v>
      </c>
      <c r="B16" s="406">
        <v>19239875</v>
      </c>
      <c r="C16" s="406">
        <v>7084635</v>
      </c>
      <c r="D16" s="406">
        <v>81460027</v>
      </c>
      <c r="E16" s="406">
        <v>8690657</v>
      </c>
      <c r="F16" s="135">
        <f t="shared" si="0"/>
        <v>116475194</v>
      </c>
    </row>
    <row r="17" spans="1:6" ht="18.75" customHeight="1">
      <c r="A17" s="186" t="s">
        <v>153</v>
      </c>
      <c r="B17" s="406">
        <v>2072668</v>
      </c>
      <c r="C17" s="406">
        <v>100727</v>
      </c>
      <c r="D17" s="406">
        <v>7599782</v>
      </c>
      <c r="E17" s="406">
        <v>2207616</v>
      </c>
      <c r="F17" s="135">
        <f t="shared" si="0"/>
        <v>11980793</v>
      </c>
    </row>
    <row r="18" spans="1:6" ht="18.75" customHeight="1">
      <c r="A18" s="186" t="s">
        <v>154</v>
      </c>
      <c r="B18" s="406">
        <v>12002605</v>
      </c>
      <c r="C18" s="406">
        <v>1509903</v>
      </c>
      <c r="D18" s="406">
        <v>49234216.560000002</v>
      </c>
      <c r="E18" s="406">
        <v>7596041</v>
      </c>
      <c r="F18" s="135">
        <f t="shared" si="0"/>
        <v>70342765.560000002</v>
      </c>
    </row>
    <row r="19" spans="1:6" ht="18.75" customHeight="1">
      <c r="A19" s="186" t="s">
        <v>155</v>
      </c>
      <c r="B19" s="406">
        <v>3001379</v>
      </c>
      <c r="C19" s="406">
        <v>482152</v>
      </c>
      <c r="D19" s="406">
        <v>11227116</v>
      </c>
      <c r="E19" s="406">
        <v>2567208</v>
      </c>
      <c r="F19" s="135">
        <f t="shared" si="0"/>
        <v>17277855</v>
      </c>
    </row>
    <row r="20" spans="1:6" ht="18.75" customHeight="1">
      <c r="A20" s="186" t="s">
        <v>156</v>
      </c>
      <c r="B20" s="406">
        <v>8939730</v>
      </c>
      <c r="C20" s="406">
        <v>3002045</v>
      </c>
      <c r="D20" s="406">
        <v>37056325</v>
      </c>
      <c r="E20" s="406">
        <v>2579607</v>
      </c>
      <c r="F20" s="135">
        <f t="shared" si="0"/>
        <v>51577707</v>
      </c>
    </row>
    <row r="21" spans="1:6" ht="18.75" customHeight="1">
      <c r="A21" s="186" t="s">
        <v>157</v>
      </c>
      <c r="B21" s="406">
        <v>46082196</v>
      </c>
      <c r="C21" s="406">
        <v>428915</v>
      </c>
      <c r="D21" s="406">
        <v>171495492</v>
      </c>
      <c r="E21" s="406">
        <v>18513625</v>
      </c>
      <c r="F21" s="135">
        <f t="shared" si="0"/>
        <v>236520228</v>
      </c>
    </row>
    <row r="22" spans="1:6" ht="18.75" customHeight="1">
      <c r="A22" s="186" t="s">
        <v>158</v>
      </c>
      <c r="B22" s="406">
        <v>31889182</v>
      </c>
      <c r="C22" s="406">
        <v>3352499</v>
      </c>
      <c r="D22" s="406">
        <v>133765414</v>
      </c>
      <c r="E22" s="406">
        <v>13513980</v>
      </c>
      <c r="F22" s="135">
        <f t="shared" si="0"/>
        <v>182521075</v>
      </c>
    </row>
    <row r="23" spans="1:6" ht="18.75" customHeight="1">
      <c r="A23" s="186" t="s">
        <v>159</v>
      </c>
      <c r="B23" s="406">
        <v>28254208</v>
      </c>
      <c r="C23" s="406">
        <v>463014</v>
      </c>
      <c r="D23" s="406">
        <v>181543243</v>
      </c>
      <c r="E23" s="406">
        <v>22069787</v>
      </c>
      <c r="F23" s="135">
        <f t="shared" si="0"/>
        <v>232330252</v>
      </c>
    </row>
    <row r="24" spans="1:6" ht="18.75" customHeight="1">
      <c r="A24" s="186" t="s">
        <v>160</v>
      </c>
      <c r="B24" s="406">
        <v>5835196</v>
      </c>
      <c r="C24" s="406">
        <v>1377949</v>
      </c>
      <c r="D24" s="406">
        <v>22385324</v>
      </c>
      <c r="E24" s="406">
        <v>1900158</v>
      </c>
      <c r="F24" s="135">
        <f t="shared" si="0"/>
        <v>31498627</v>
      </c>
    </row>
    <row r="25" spans="1:6" ht="18.75" customHeight="1">
      <c r="A25" s="186" t="s">
        <v>161</v>
      </c>
      <c r="B25" s="406">
        <v>2086157</v>
      </c>
      <c r="C25" s="406">
        <v>322093</v>
      </c>
      <c r="D25" s="406">
        <v>8502484</v>
      </c>
      <c r="E25" s="406">
        <v>1628186</v>
      </c>
      <c r="F25" s="135">
        <f t="shared" si="0"/>
        <v>12538920</v>
      </c>
    </row>
    <row r="26" spans="1:6" ht="18.75" customHeight="1">
      <c r="A26" s="187" t="s">
        <v>162</v>
      </c>
      <c r="B26" s="407">
        <v>2334208</v>
      </c>
      <c r="C26" s="407">
        <v>298117</v>
      </c>
      <c r="D26" s="407">
        <v>8656022</v>
      </c>
      <c r="E26" s="407">
        <v>2961534</v>
      </c>
      <c r="F26" s="188">
        <f t="shared" si="0"/>
        <v>14249881</v>
      </c>
    </row>
    <row r="27" spans="1:6" ht="18.75" customHeight="1">
      <c r="A27" s="186" t="s">
        <v>136</v>
      </c>
      <c r="B27" s="184">
        <f>SUM(B4:B26)</f>
        <v>354989740</v>
      </c>
      <c r="C27" s="184">
        <f t="shared" ref="C27:F27" si="1">SUM(C4:C26)</f>
        <v>40959817</v>
      </c>
      <c r="D27" s="184">
        <f t="shared" si="1"/>
        <v>1493985955.5599999</v>
      </c>
      <c r="E27" s="184">
        <f t="shared" si="1"/>
        <v>166727880</v>
      </c>
      <c r="F27" s="184">
        <f t="shared" si="1"/>
        <v>2056663392.5599999</v>
      </c>
    </row>
    <row r="28" spans="1:6">
      <c r="B28" s="184"/>
      <c r="C28" s="184"/>
      <c r="D28" s="184"/>
      <c r="E28" s="184"/>
      <c r="F28" s="184"/>
    </row>
    <row r="29" spans="1:6" ht="33">
      <c r="A29" s="386">
        <f>A3+1</f>
        <v>2025</v>
      </c>
      <c r="B29" s="355" t="str">
        <f>B3</f>
        <v>COUNTY TAXES LEVIED</v>
      </c>
      <c r="C29" s="355" t="str">
        <f>C3</f>
        <v>MUNICIPAL TAXES LEVIED</v>
      </c>
      <c r="D29" s="355" t="str">
        <f>D3</f>
        <v>EDUCATION TAXES LEVIED</v>
      </c>
      <c r="E29" s="372" t="str">
        <f>E3</f>
        <v>SPECIAL DISTRICT TAXES LEVIED</v>
      </c>
      <c r="F29" s="355" t="str">
        <f>F3</f>
        <v>TOTAL TAXES LEVIED</v>
      </c>
    </row>
    <row r="30" spans="1:6" ht="18.75" customHeight="1">
      <c r="A30" s="186" t="s">
        <v>140</v>
      </c>
      <c r="B30" s="135">
        <f ca="1">'STATE TAX DETAIL'!T3</f>
        <v>8017775</v>
      </c>
      <c r="C30" s="135">
        <f ca="1">'STATE TAX DETAIL'!W3</f>
        <v>2683533</v>
      </c>
      <c r="D30" s="135">
        <f ca="1">'STATE TAX DETAIL'!AQ3</f>
        <v>32071102</v>
      </c>
      <c r="E30" s="135">
        <f>'STATE TAX DETAIL'!AR3</f>
        <v>4250416</v>
      </c>
      <c r="F30" s="135">
        <f ca="1">B30+C30+D30+E30</f>
        <v>47022826</v>
      </c>
    </row>
    <row r="31" spans="1:6" ht="18.75" customHeight="1">
      <c r="A31" s="186" t="s">
        <v>141</v>
      </c>
      <c r="B31" s="135">
        <f ca="1">'STATE TAX DETAIL'!T5</f>
        <v>3108938</v>
      </c>
      <c r="C31" s="135">
        <f ca="1">'STATE TAX DETAIL'!W5</f>
        <v>386025</v>
      </c>
      <c r="D31" s="135">
        <f ca="1">'STATE TAX DETAIL'!AQ5</f>
        <v>11526004</v>
      </c>
      <c r="E31" s="135">
        <f>'STATE TAX DETAIL'!AR5</f>
        <v>4105735</v>
      </c>
      <c r="F31" s="135">
        <f t="shared" ref="F31:F52" ca="1" si="2">B31+C31+D31+E31</f>
        <v>19126702</v>
      </c>
    </row>
    <row r="32" spans="1:6" ht="18.75" customHeight="1">
      <c r="A32" s="186" t="s">
        <v>142</v>
      </c>
      <c r="B32" s="135">
        <f ca="1">'STATE TAX DETAIL'!T7</f>
        <v>53001231</v>
      </c>
      <c r="C32" s="135">
        <f ca="1">'STATE TAX DETAIL'!W7</f>
        <v>2914512</v>
      </c>
      <c r="D32" s="135">
        <f ca="1">'STATE TAX DETAIL'!AQ7</f>
        <v>230974040</v>
      </c>
      <c r="E32" s="135">
        <f>'STATE TAX DETAIL'!AR7</f>
        <v>20337596</v>
      </c>
      <c r="F32" s="135">
        <f t="shared" ca="1" si="2"/>
        <v>307227379</v>
      </c>
    </row>
    <row r="33" spans="1:6" ht="18.75" customHeight="1">
      <c r="A33" s="186" t="s">
        <v>143</v>
      </c>
      <c r="B33" s="135">
        <f ca="1">'STATE TAX DETAIL'!T9</f>
        <v>8527222</v>
      </c>
      <c r="C33" s="135">
        <f>'STATE TAX DETAIL'!W9</f>
        <v>1712949</v>
      </c>
      <c r="D33" s="135">
        <f ca="1">'STATE TAX DETAIL'!AQ9</f>
        <v>34358477</v>
      </c>
      <c r="E33" s="135">
        <f>'STATE TAX DETAIL'!AR9</f>
        <v>4669009</v>
      </c>
      <c r="F33" s="135">
        <f ca="1">B33+C33+D33+E33</f>
        <v>49267657</v>
      </c>
    </row>
    <row r="34" spans="1:6" ht="18.75" customHeight="1">
      <c r="A34" s="186" t="s">
        <v>144</v>
      </c>
      <c r="B34" s="135">
        <f ca="1">'STATE TAX DETAIL'!T11</f>
        <v>45818459</v>
      </c>
      <c r="C34" s="135">
        <f ca="1">'STATE TAX DETAIL'!W11</f>
        <v>659707</v>
      </c>
      <c r="D34" s="135">
        <f ca="1">'STATE TAX DETAIL'!AQ11</f>
        <v>171423976</v>
      </c>
      <c r="E34" s="135">
        <f>'STATE TAX DETAIL'!AR11</f>
        <v>12479394</v>
      </c>
      <c r="F34" s="135">
        <f t="shared" ca="1" si="2"/>
        <v>230381536</v>
      </c>
    </row>
    <row r="35" spans="1:6" ht="18.75" customHeight="1">
      <c r="A35" s="186" t="s">
        <v>145</v>
      </c>
      <c r="B35" s="135">
        <f ca="1">'STATE TAX DETAIL'!T13</f>
        <v>3399383</v>
      </c>
      <c r="C35" s="135">
        <f ca="1">'STATE TAX DETAIL'!W13</f>
        <v>281418</v>
      </c>
      <c r="D35" s="135">
        <f ca="1">'STATE TAX DETAIL'!AQ13</f>
        <v>12322762</v>
      </c>
      <c r="E35" s="135">
        <f>'STATE TAX DETAIL'!AR13</f>
        <v>1982974</v>
      </c>
      <c r="F35" s="135">
        <f t="shared" ca="1" si="2"/>
        <v>17986537</v>
      </c>
    </row>
    <row r="36" spans="1:6" ht="18.75" customHeight="1">
      <c r="A36" s="186" t="s">
        <v>146</v>
      </c>
      <c r="B36" s="135">
        <f ca="1">'STATE TAX DETAIL'!T15</f>
        <v>8355002</v>
      </c>
      <c r="C36" s="135">
        <f ca="1">'STATE TAX DETAIL'!W15</f>
        <v>1328339</v>
      </c>
      <c r="D36" s="135">
        <f ca="1">'STATE TAX DETAIL'!AQ15</f>
        <v>35735507</v>
      </c>
      <c r="E36" s="135">
        <f>'STATE TAX DETAIL'!AR15</f>
        <v>7922887</v>
      </c>
      <c r="F36" s="135">
        <f t="shared" ca="1" si="2"/>
        <v>53341735</v>
      </c>
    </row>
    <row r="37" spans="1:6" ht="18.75" customHeight="1">
      <c r="A37" s="186" t="s">
        <v>147</v>
      </c>
      <c r="B37" s="135">
        <f ca="1">'STATE TAX DETAIL'!T17</f>
        <v>3380058</v>
      </c>
      <c r="C37" s="135">
        <f ca="1">'STATE TAX DETAIL'!W17</f>
        <v>394949</v>
      </c>
      <c r="D37" s="135">
        <f ca="1">'STATE TAX DETAIL'!AQ17</f>
        <v>14730553</v>
      </c>
      <c r="E37" s="135">
        <f>'STATE TAX DETAIL'!AR17</f>
        <v>1769425</v>
      </c>
      <c r="F37" s="135">
        <f t="shared" ca="1" si="2"/>
        <v>20274985</v>
      </c>
    </row>
    <row r="38" spans="1:6" ht="18.75" customHeight="1">
      <c r="A38" s="186" t="s">
        <v>148</v>
      </c>
      <c r="B38" s="135">
        <f ca="1">'STATE TAX DETAIL'!T19</f>
        <v>2064559</v>
      </c>
      <c r="C38" s="135">
        <f ca="1">'STATE TAX DETAIL'!W19</f>
        <v>196432</v>
      </c>
      <c r="D38" s="135">
        <f ca="1">'STATE TAX DETAIL'!AQ19</f>
        <v>7785114</v>
      </c>
      <c r="E38" s="135">
        <f>'STATE TAX DETAIL'!AR19</f>
        <v>2133051</v>
      </c>
      <c r="F38" s="135">
        <f t="shared" ca="1" si="2"/>
        <v>12179156</v>
      </c>
    </row>
    <row r="39" spans="1:6" ht="18.75" customHeight="1">
      <c r="A39" s="186" t="s">
        <v>149</v>
      </c>
      <c r="B39" s="135">
        <f ca="1">'STATE TAX DETAIL'!T21</f>
        <v>5082552</v>
      </c>
      <c r="C39" s="135">
        <f ca="1">'STATE TAX DETAIL'!W21</f>
        <v>457299</v>
      </c>
      <c r="D39" s="135">
        <f ca="1">'STATE TAX DETAIL'!AQ21</f>
        <v>18847797</v>
      </c>
      <c r="E39" s="135">
        <f>'STATE TAX DETAIL'!AR21</f>
        <v>5175413</v>
      </c>
      <c r="F39" s="135">
        <f t="shared" ca="1" si="2"/>
        <v>29563061</v>
      </c>
    </row>
    <row r="40" spans="1:6" ht="18.75" customHeight="1">
      <c r="A40" s="186" t="s">
        <v>150</v>
      </c>
      <c r="B40" s="135">
        <f ca="1">'STATE TAX DETAIL'!T23</f>
        <v>32528365</v>
      </c>
      <c r="C40" s="135">
        <f>'STATE TAX DETAIL'!W23</f>
        <v>9127635</v>
      </c>
      <c r="D40" s="135">
        <f ca="1">'STATE TAX DETAIL'!AQ23</f>
        <v>134287934</v>
      </c>
      <c r="E40" s="135">
        <f>'STATE TAX DETAIL'!AR23</f>
        <v>11747738</v>
      </c>
      <c r="F40" s="135">
        <f t="shared" ca="1" si="2"/>
        <v>187691672</v>
      </c>
    </row>
    <row r="41" spans="1:6" ht="18.75" customHeight="1">
      <c r="A41" s="186" t="s">
        <v>151</v>
      </c>
      <c r="B41" s="135">
        <f ca="1">'STATE TAX DETAIL'!T25</f>
        <v>10856623</v>
      </c>
      <c r="C41" s="135">
        <f ca="1">'STATE TAX DETAIL'!W25</f>
        <v>1258894</v>
      </c>
      <c r="D41" s="135">
        <f ca="1">'STATE TAX DETAIL'!AQ25</f>
        <v>39604782</v>
      </c>
      <c r="E41" s="135">
        <f>'STATE TAX DETAIL'!AR25</f>
        <v>6603525</v>
      </c>
      <c r="F41" s="135">
        <f t="shared" ca="1" si="2"/>
        <v>58323824</v>
      </c>
    </row>
    <row r="42" spans="1:6" ht="18.75" customHeight="1">
      <c r="A42" s="186" t="s">
        <v>152</v>
      </c>
      <c r="B42" s="135">
        <f ca="1">'STATE TAX DETAIL'!T27</f>
        <v>17091699</v>
      </c>
      <c r="C42" s="135">
        <f ca="1">'STATE TAX DETAIL'!W27</f>
        <v>5884823</v>
      </c>
      <c r="D42" s="135">
        <f ca="1">'STATE TAX DETAIL'!AQ27</f>
        <v>72494441</v>
      </c>
      <c r="E42" s="135">
        <f>'STATE TAX DETAIL'!AR27</f>
        <v>7417632</v>
      </c>
      <c r="F42" s="135">
        <f t="shared" ca="1" si="2"/>
        <v>102888595</v>
      </c>
    </row>
    <row r="43" spans="1:6" ht="18.75" customHeight="1">
      <c r="A43" s="186" t="s">
        <v>153</v>
      </c>
      <c r="B43" s="135">
        <f ca="1">'STATE TAX DETAIL'!T29</f>
        <v>2503379</v>
      </c>
      <c r="C43" s="135">
        <f ca="1">'STATE TAX DETAIL'!W29</f>
        <v>90409</v>
      </c>
      <c r="D43" s="135">
        <f ca="1">'STATE TAX DETAIL'!AQ29</f>
        <v>9179056</v>
      </c>
      <c r="E43" s="135">
        <f>'STATE TAX DETAIL'!AR29</f>
        <v>2678090</v>
      </c>
      <c r="F43" s="135">
        <f t="shared" ca="1" si="2"/>
        <v>14450934</v>
      </c>
    </row>
    <row r="44" spans="1:6" ht="18.75" customHeight="1">
      <c r="A44" s="186" t="s">
        <v>154</v>
      </c>
      <c r="B44" s="135">
        <f ca="1">'STATE TAX DETAIL'!T31</f>
        <v>10219222</v>
      </c>
      <c r="C44" s="135">
        <f ca="1">'STATE TAX DETAIL'!W31</f>
        <v>1225978</v>
      </c>
      <c r="D44" s="135">
        <f ca="1">'STATE TAX DETAIL'!AQ31</f>
        <v>41923180</v>
      </c>
      <c r="E44" s="135">
        <f>'STATE TAX DETAIL'!AR31</f>
        <v>7681033</v>
      </c>
      <c r="F44" s="135">
        <f t="shared" ca="1" si="2"/>
        <v>61049413</v>
      </c>
    </row>
    <row r="45" spans="1:6" ht="18.75" customHeight="1">
      <c r="A45" s="186" t="s">
        <v>155</v>
      </c>
      <c r="B45" s="135">
        <f ca="1">'STATE TAX DETAIL'!T33</f>
        <v>2673690</v>
      </c>
      <c r="C45" s="135">
        <f ca="1">'STATE TAX DETAIL'!W33</f>
        <v>381227</v>
      </c>
      <c r="D45" s="135">
        <f ca="1">'STATE TAX DETAIL'!AQ33</f>
        <v>10000798</v>
      </c>
      <c r="E45" s="135">
        <f>'STATE TAX DETAIL'!AR33</f>
        <v>2300163</v>
      </c>
      <c r="F45" s="135">
        <f t="shared" ca="1" si="2"/>
        <v>15355878</v>
      </c>
    </row>
    <row r="46" spans="1:6" ht="18.75" customHeight="1">
      <c r="A46" s="186" t="s">
        <v>156</v>
      </c>
      <c r="B46" s="135">
        <f ca="1">'STATE TAX DETAIL'!T35</f>
        <v>7474511</v>
      </c>
      <c r="C46" s="135">
        <f ca="1">'STATE TAX DETAIL'!W35</f>
        <v>2560340</v>
      </c>
      <c r="D46" s="135">
        <f ca="1">'STATE TAX DETAIL'!AQ35</f>
        <v>30979457</v>
      </c>
      <c r="E46" s="135">
        <f>'STATE TAX DETAIL'!AR35</f>
        <v>2131028</v>
      </c>
      <c r="F46" s="135">
        <f t="shared" ca="1" si="2"/>
        <v>43145336</v>
      </c>
    </row>
    <row r="47" spans="1:6" ht="18.75" customHeight="1">
      <c r="A47" s="186" t="s">
        <v>157</v>
      </c>
      <c r="B47" s="135">
        <f ca="1">'STATE TAX DETAIL'!T37</f>
        <v>20702485</v>
      </c>
      <c r="C47" s="135">
        <f>'STATE TAX DETAIL'!W37</f>
        <v>375929</v>
      </c>
      <c r="D47" s="135">
        <f ca="1">'STATE TAX DETAIL'!AQ37</f>
        <v>77222473</v>
      </c>
      <c r="E47" s="135">
        <f>'STATE TAX DETAIL'!AR37</f>
        <v>10106676</v>
      </c>
      <c r="F47" s="135">
        <f t="shared" ca="1" si="2"/>
        <v>108407563</v>
      </c>
    </row>
    <row r="48" spans="1:6" ht="18.75" customHeight="1">
      <c r="A48" s="186" t="s">
        <v>158</v>
      </c>
      <c r="B48" s="135">
        <f ca="1">'STATE TAX DETAIL'!T39</f>
        <v>27821080</v>
      </c>
      <c r="C48" s="135">
        <f>'STATE TAX DETAIL'!W39</f>
        <v>2785661</v>
      </c>
      <c r="D48" s="135">
        <f ca="1">'STATE TAX DETAIL'!AQ39</f>
        <v>116751213</v>
      </c>
      <c r="E48" s="135">
        <f>'STATE TAX DETAIL'!AR39</f>
        <v>11951397</v>
      </c>
      <c r="F48" s="135">
        <f t="shared" ca="1" si="2"/>
        <v>159309351</v>
      </c>
    </row>
    <row r="49" spans="1:6" ht="18.75" customHeight="1">
      <c r="A49" s="186" t="s">
        <v>159</v>
      </c>
      <c r="B49" s="135">
        <f ca="1">'STATE TAX DETAIL'!T41</f>
        <v>29983175</v>
      </c>
      <c r="C49" s="135">
        <f ca="1">'STATE TAX DETAIL'!W41</f>
        <v>430105</v>
      </c>
      <c r="D49" s="135">
        <f ca="1">'STATE TAX DETAIL'!AQ41</f>
        <v>168391358</v>
      </c>
      <c r="E49" s="135">
        <f>'STATE TAX DETAIL'!AR41</f>
        <v>21045208</v>
      </c>
      <c r="F49" s="135">
        <f t="shared" ca="1" si="2"/>
        <v>219849846</v>
      </c>
    </row>
    <row r="50" spans="1:6" ht="18.75" customHeight="1">
      <c r="A50" s="186" t="s">
        <v>160</v>
      </c>
      <c r="B50" s="135">
        <f ca="1">'STATE TAX DETAIL'!T43</f>
        <v>4564733</v>
      </c>
      <c r="C50" s="135">
        <f ca="1">'STATE TAX DETAIL'!W43</f>
        <v>1134181</v>
      </c>
      <c r="D50" s="135">
        <f ca="1">'STATE TAX DETAIL'!AQ43</f>
        <v>17516797</v>
      </c>
      <c r="E50" s="135">
        <f>'STATE TAX DETAIL'!AR43</f>
        <v>1509230</v>
      </c>
      <c r="F50" s="135">
        <f t="shared" ca="1" si="2"/>
        <v>24724941</v>
      </c>
    </row>
    <row r="51" spans="1:6" ht="18.75" customHeight="1">
      <c r="A51" s="186" t="s">
        <v>161</v>
      </c>
      <c r="B51" s="135">
        <f ca="1">'STATE TAX DETAIL'!T45</f>
        <v>1839676</v>
      </c>
      <c r="C51" s="135">
        <f ca="1">'STATE TAX DETAIL'!W45</f>
        <v>280835</v>
      </c>
      <c r="D51" s="135">
        <f ca="1">'STATE TAX DETAIL'!AQ45</f>
        <v>7487074</v>
      </c>
      <c r="E51" s="135">
        <f>'STATE TAX DETAIL'!AR45</f>
        <v>1442934</v>
      </c>
      <c r="F51" s="135">
        <f t="shared" ca="1" si="2"/>
        <v>11050519</v>
      </c>
    </row>
    <row r="52" spans="1:6" ht="18.75" customHeight="1">
      <c r="A52" s="187" t="s">
        <v>162</v>
      </c>
      <c r="B52" s="188">
        <f ca="1">'STATE TAX DETAIL'!T47</f>
        <v>2069264</v>
      </c>
      <c r="C52" s="188">
        <f ca="1">'STATE TAX DETAIL'!W47</f>
        <v>249619</v>
      </c>
      <c r="D52" s="188">
        <f ca="1">'STATE TAX DETAIL'!AQ47</f>
        <v>7673521</v>
      </c>
      <c r="E52" s="188">
        <f>'STATE TAX DETAIL'!AR47</f>
        <v>2631807</v>
      </c>
      <c r="F52" s="188">
        <f t="shared" ca="1" si="2"/>
        <v>12624211</v>
      </c>
    </row>
    <row r="53" spans="1:6" ht="18.75" customHeight="1">
      <c r="A53" s="186" t="s">
        <v>136</v>
      </c>
      <c r="B53" s="184">
        <f ca="1">SUM(B30:B52)</f>
        <v>311083081</v>
      </c>
      <c r="C53" s="184">
        <f ca="1">SUM(C30:C52)</f>
        <v>36800799</v>
      </c>
      <c r="D53" s="184">
        <f ca="1">SUM(D30:D52)</f>
        <v>1303287416</v>
      </c>
      <c r="E53" s="184">
        <f>SUM(E30:E52)</f>
        <v>154072361</v>
      </c>
      <c r="F53" s="498">
        <f ca="1">SUM(F30:F52)</f>
        <v>1805243657</v>
      </c>
    </row>
    <row r="55" spans="1:6">
      <c r="A55" s="187"/>
      <c r="B55" s="187" t="s">
        <v>127</v>
      </c>
      <c r="C55" s="187" t="s">
        <v>215</v>
      </c>
      <c r="D55" s="187" t="s">
        <v>216</v>
      </c>
      <c r="E55" s="187" t="s">
        <v>217</v>
      </c>
    </row>
    <row r="56" spans="1:6" ht="18.75" customHeight="1">
      <c r="A56" s="186" t="s">
        <v>210</v>
      </c>
      <c r="B56" s="184">
        <f ca="1">'STATE TAX DETAIL'!$AT$49</f>
        <v>27653972620</v>
      </c>
      <c r="C56" s="184">
        <f ca="1">'STATE TAX DETAIL'!T49</f>
        <v>311083081</v>
      </c>
      <c r="D56" s="301">
        <f t="shared" ref="D56:D61" ca="1" si="3">IF(B56&lt;&gt;0,1000*C56/B56,"")</f>
        <v>11.249128118938595</v>
      </c>
      <c r="E56" s="303">
        <f t="shared" ref="E56:E61" ca="1" si="4">IF(B56&lt;&gt;0,C56/SUM($C$56:$C$61),"")</f>
        <v>0.18840145886353876</v>
      </c>
    </row>
    <row r="57" spans="1:6" ht="18.75" customHeight="1">
      <c r="A57" s="186" t="s">
        <v>211</v>
      </c>
      <c r="B57" s="184">
        <f>'STATE TAX DETAIL'!$AU$49</f>
        <v>5588200867</v>
      </c>
      <c r="C57" s="184">
        <f ca="1">'STATE TAX DETAIL'!W49</f>
        <v>36800799</v>
      </c>
      <c r="D57" s="301">
        <f t="shared" ca="1" si="3"/>
        <v>6.5854467074223733</v>
      </c>
      <c r="E57" s="303">
        <f t="shared" ca="1" si="4"/>
        <v>2.2287693038966199E-2</v>
      </c>
    </row>
    <row r="58" spans="1:6" ht="18.75" customHeight="1">
      <c r="A58" s="186" t="s">
        <v>212</v>
      </c>
      <c r="B58" s="184">
        <f ca="1">'STATE TAX DETAIL'!$AT$49</f>
        <v>27653972620</v>
      </c>
      <c r="C58" s="184">
        <f ca="1">'STATE TAX DETAIL'!AG49</f>
        <v>331847672</v>
      </c>
      <c r="D58" s="301">
        <f t="shared" ca="1" si="3"/>
        <v>12.000000020250255</v>
      </c>
      <c r="E58" s="303">
        <f t="shared" ca="1" si="4"/>
        <v>0.20097713229627268</v>
      </c>
    </row>
    <row r="59" spans="1:6" ht="18.75" customHeight="1">
      <c r="A59" s="186" t="s">
        <v>213</v>
      </c>
      <c r="B59" s="184">
        <f ca="1">'STATE TAX DETAIL'!$AT$49</f>
        <v>27653972620</v>
      </c>
      <c r="C59" s="184">
        <f ca="1">'STATE TAX DETAIL'!AH49</f>
        <v>165923836</v>
      </c>
      <c r="D59" s="301">
        <f t="shared" ca="1" si="3"/>
        <v>6.0000000101251274</v>
      </c>
      <c r="E59" s="303">
        <f t="shared" ca="1" si="4"/>
        <v>0.10048856614813634</v>
      </c>
    </row>
    <row r="60" spans="1:6" ht="18.75" customHeight="1">
      <c r="A60" s="186" t="s">
        <v>214</v>
      </c>
      <c r="B60" s="184">
        <f ca="1">'STATE TAX DETAIL'!$AT$49</f>
        <v>27653972620</v>
      </c>
      <c r="C60" s="184">
        <f ca="1">'STATE TAX DETAIL'!AF49</f>
        <v>738621434</v>
      </c>
      <c r="D60" s="301">
        <f t="shared" ca="1" si="3"/>
        <v>26.709415104642567</v>
      </c>
      <c r="E60" s="303">
        <f t="shared" ca="1" si="4"/>
        <v>0.44733180366526915</v>
      </c>
    </row>
    <row r="61" spans="1:6" ht="18.75" customHeight="1">
      <c r="A61" s="187" t="s">
        <v>204</v>
      </c>
      <c r="B61" s="189">
        <f ca="1">'STATE TAX DETAIL'!$AT$15+'STATE TAX DETAIL'!$AT$17+'STATE TAX DETAIL'!$AT$23+'STATE TAX DETAIL'!$AT$27+'STATE TAX DETAIL'!$AT$31+'STATE TAX DETAIL'!$AT$35+'STATE TAX DETAIL'!$AT$39</f>
        <v>8905828024</v>
      </c>
      <c r="C61" s="189">
        <f ca="1">'STATE TAX DETAIL'!AP49</f>
        <v>66894474</v>
      </c>
      <c r="D61" s="302">
        <f t="shared" ca="1" si="3"/>
        <v>7.5113143684931325</v>
      </c>
      <c r="E61" s="304">
        <f t="shared" ca="1" si="4"/>
        <v>4.0513345987816883E-2</v>
      </c>
    </row>
    <row r="62" spans="1:6" ht="18.75" customHeight="1">
      <c r="A62" s="186" t="s">
        <v>136</v>
      </c>
      <c r="B62" s="184">
        <f ca="1">B56</f>
        <v>27653972620</v>
      </c>
      <c r="C62" s="184">
        <f ca="1">SUM(C56:C61)</f>
        <v>1651171296</v>
      </c>
      <c r="D62" s="369" t="str">
        <f ca="1">ROUND(IF(B62&lt;&gt;0,1000*C62/B62,""),3)&amp;" *"</f>
        <v>59.708 *</v>
      </c>
      <c r="E62" s="305">
        <f ca="1">SUM(E56:E61)</f>
        <v>1</v>
      </c>
    </row>
    <row r="64" spans="1:6">
      <c r="A64" s="78"/>
    </row>
    <row r="65" spans="1:1">
      <c r="A65" s="78" t="s">
        <v>483</v>
      </c>
    </row>
    <row r="66" spans="1:1">
      <c r="A66" s="78"/>
    </row>
    <row r="67" spans="1:1">
      <c r="A67" s="78"/>
    </row>
  </sheetData>
  <mergeCells count="1">
    <mergeCell ref="A1:F1"/>
  </mergeCells>
  <phoneticPr fontId="2" type="noConversion"/>
  <pageMargins left="0.75" right="0.75" top="1" bottom="1" header="0.5" footer="0.5"/>
  <pageSetup scale="64" fitToHeight="3" orientation="landscape" r:id="rId1"/>
  <headerFooter alignWithMargins="0">
    <oddFooter>&amp;C&amp;A&amp;R&amp;P OF &amp;N</oddFooter>
  </headerFooter>
  <rowBreaks count="1" manualBreakCount="1">
    <brk id="28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>
    <tabColor theme="4" tint="0.39997558519241921"/>
  </sheetPr>
  <dimension ref="A1:F53"/>
  <sheetViews>
    <sheetView workbookViewId="0">
      <selection activeCell="E17" sqref="E17"/>
    </sheetView>
  </sheetViews>
  <sheetFormatPr defaultColWidth="9.140625" defaultRowHeight="15"/>
  <cols>
    <col min="1" max="1" width="11.85546875" style="374" customWidth="1"/>
    <col min="2" max="3" width="17.85546875" style="374" bestFit="1" customWidth="1"/>
    <col min="4" max="4" width="17.7109375" style="374" bestFit="1" customWidth="1"/>
    <col min="5" max="5" width="22.42578125" style="374" bestFit="1" customWidth="1"/>
    <col min="6" max="6" width="8.85546875" style="374" bestFit="1" customWidth="1"/>
    <col min="7" max="16384" width="9.140625" style="374"/>
  </cols>
  <sheetData>
    <row r="1" spans="1:5" ht="21">
      <c r="A1" s="512" t="s">
        <v>479</v>
      </c>
      <c r="B1" s="512"/>
      <c r="C1" s="512"/>
      <c r="D1" s="512"/>
      <c r="E1" s="512"/>
    </row>
    <row r="2" spans="1:5" ht="25.5" customHeight="1">
      <c r="A2" s="375"/>
      <c r="B2" s="376" t="s">
        <v>809</v>
      </c>
      <c r="C2" s="376" t="s">
        <v>930</v>
      </c>
      <c r="D2" s="377" t="s">
        <v>219</v>
      </c>
    </row>
    <row r="3" spans="1:5">
      <c r="A3" s="374" t="s">
        <v>140</v>
      </c>
      <c r="B3" s="408">
        <v>48324212</v>
      </c>
      <c r="C3" s="378">
        <f ca="1">'STATE TAX SUMMARY'!F30</f>
        <v>47022826</v>
      </c>
      <c r="D3" s="378">
        <f t="shared" ref="D3:D25" ca="1" si="0">C3-B3</f>
        <v>-1301386</v>
      </c>
    </row>
    <row r="4" spans="1:5">
      <c r="A4" s="374" t="s">
        <v>141</v>
      </c>
      <c r="B4" s="408">
        <v>20480180</v>
      </c>
      <c r="C4" s="378">
        <f ca="1">'STATE TAX SUMMARY'!F31</f>
        <v>19126702</v>
      </c>
      <c r="D4" s="378">
        <f t="shared" ca="1" si="0"/>
        <v>-1353478</v>
      </c>
    </row>
    <row r="5" spans="1:5">
      <c r="A5" s="374" t="s">
        <v>142</v>
      </c>
      <c r="B5" s="408">
        <v>335263621</v>
      </c>
      <c r="C5" s="378">
        <f ca="1">'STATE TAX SUMMARY'!F32</f>
        <v>307227379</v>
      </c>
      <c r="D5" s="378">
        <f t="shared" ca="1" si="0"/>
        <v>-28036242</v>
      </c>
    </row>
    <row r="6" spans="1:5">
      <c r="A6" s="374" t="s">
        <v>143</v>
      </c>
      <c r="B6" s="408">
        <v>54546380</v>
      </c>
      <c r="C6" s="378">
        <f ca="1">'STATE TAX SUMMARY'!F33</f>
        <v>49267657</v>
      </c>
      <c r="D6" s="378">
        <f t="shared" ca="1" si="0"/>
        <v>-5278723</v>
      </c>
    </row>
    <row r="7" spans="1:5">
      <c r="A7" s="374" t="s">
        <v>144</v>
      </c>
      <c r="B7" s="408">
        <v>210893098</v>
      </c>
      <c r="C7" s="378">
        <f ca="1">'STATE TAX SUMMARY'!F34</f>
        <v>230381536</v>
      </c>
      <c r="D7" s="378">
        <f t="shared" ca="1" si="0"/>
        <v>19488438</v>
      </c>
    </row>
    <row r="8" spans="1:5">
      <c r="A8" s="374" t="s">
        <v>145</v>
      </c>
      <c r="B8" s="408">
        <v>20211883</v>
      </c>
      <c r="C8" s="378">
        <f ca="1">'STATE TAX SUMMARY'!F35</f>
        <v>17986537</v>
      </c>
      <c r="D8" s="378">
        <f t="shared" ca="1" si="0"/>
        <v>-2225346</v>
      </c>
    </row>
    <row r="9" spans="1:5">
      <c r="A9" s="374" t="s">
        <v>146</v>
      </c>
      <c r="B9" s="408">
        <v>64115092</v>
      </c>
      <c r="C9" s="378">
        <f ca="1">'STATE TAX SUMMARY'!F36</f>
        <v>53341735</v>
      </c>
      <c r="D9" s="378">
        <f t="shared" ca="1" si="0"/>
        <v>-10773357</v>
      </c>
    </row>
    <row r="10" spans="1:5">
      <c r="A10" s="374" t="s">
        <v>147</v>
      </c>
      <c r="B10" s="408">
        <v>21969542</v>
      </c>
      <c r="C10" s="378">
        <f ca="1">'STATE TAX SUMMARY'!F37</f>
        <v>20274985</v>
      </c>
      <c r="D10" s="378">
        <f t="shared" ca="1" si="0"/>
        <v>-1694557</v>
      </c>
    </row>
    <row r="11" spans="1:5">
      <c r="A11" s="374" t="s">
        <v>148</v>
      </c>
      <c r="B11" s="408">
        <v>12878148</v>
      </c>
      <c r="C11" s="378">
        <f ca="1">'STATE TAX SUMMARY'!F38</f>
        <v>12179156</v>
      </c>
      <c r="D11" s="378">
        <f t="shared" ca="1" si="0"/>
        <v>-698992</v>
      </c>
    </row>
    <row r="12" spans="1:5">
      <c r="A12" s="374" t="s">
        <v>149</v>
      </c>
      <c r="B12" s="408">
        <v>28724773</v>
      </c>
      <c r="C12" s="378">
        <f ca="1">'STATE TAX SUMMARY'!F39</f>
        <v>29563061</v>
      </c>
      <c r="D12" s="378">
        <f t="shared" ca="1" si="0"/>
        <v>838288</v>
      </c>
    </row>
    <row r="13" spans="1:5">
      <c r="A13" s="374" t="s">
        <v>150</v>
      </c>
      <c r="B13" s="408">
        <v>193122283</v>
      </c>
      <c r="C13" s="378">
        <f ca="1">'STATE TAX SUMMARY'!F40</f>
        <v>187691672</v>
      </c>
      <c r="D13" s="378">
        <f t="shared" ca="1" si="0"/>
        <v>-5430611</v>
      </c>
    </row>
    <row r="14" spans="1:5">
      <c r="A14" s="374" t="s">
        <v>151</v>
      </c>
      <c r="B14" s="408">
        <v>68820883</v>
      </c>
      <c r="C14" s="378">
        <f ca="1">'STATE TAX SUMMARY'!F41</f>
        <v>58323824</v>
      </c>
      <c r="D14" s="378">
        <f t="shared" ca="1" si="0"/>
        <v>-10497059</v>
      </c>
    </row>
    <row r="15" spans="1:5">
      <c r="A15" s="374" t="s">
        <v>152</v>
      </c>
      <c r="B15" s="408">
        <v>116475194</v>
      </c>
      <c r="C15" s="378">
        <f ca="1">'STATE TAX SUMMARY'!F42</f>
        <v>102888595</v>
      </c>
      <c r="D15" s="378">
        <f t="shared" ca="1" si="0"/>
        <v>-13586599</v>
      </c>
    </row>
    <row r="16" spans="1:5">
      <c r="A16" s="374" t="s">
        <v>153</v>
      </c>
      <c r="B16" s="408">
        <v>11980793</v>
      </c>
      <c r="C16" s="378">
        <f ca="1">'STATE TAX SUMMARY'!F43</f>
        <v>14450934</v>
      </c>
      <c r="D16" s="378">
        <f t="shared" ca="1" si="0"/>
        <v>2470141</v>
      </c>
    </row>
    <row r="17" spans="1:6">
      <c r="A17" s="374" t="s">
        <v>154</v>
      </c>
      <c r="B17" s="408">
        <v>70342765.560000002</v>
      </c>
      <c r="C17" s="378">
        <f ca="1">'STATE TAX SUMMARY'!F44</f>
        <v>61049413</v>
      </c>
      <c r="D17" s="378">
        <f t="shared" ca="1" si="0"/>
        <v>-9293352.5600000024</v>
      </c>
    </row>
    <row r="18" spans="1:6">
      <c r="A18" s="374" t="s">
        <v>155</v>
      </c>
      <c r="B18" s="408">
        <v>17277855</v>
      </c>
      <c r="C18" s="378">
        <f ca="1">'STATE TAX SUMMARY'!F45</f>
        <v>15355878</v>
      </c>
      <c r="D18" s="378">
        <f t="shared" ca="1" si="0"/>
        <v>-1921977</v>
      </c>
    </row>
    <row r="19" spans="1:6">
      <c r="A19" s="374" t="s">
        <v>156</v>
      </c>
      <c r="B19" s="408">
        <v>51577707</v>
      </c>
      <c r="C19" s="378">
        <f ca="1">'STATE TAX SUMMARY'!F46</f>
        <v>43145336</v>
      </c>
      <c r="D19" s="378">
        <f t="shared" ca="1" si="0"/>
        <v>-8432371</v>
      </c>
    </row>
    <row r="20" spans="1:6">
      <c r="A20" s="374" t="s">
        <v>157</v>
      </c>
      <c r="B20" s="408">
        <v>236520228</v>
      </c>
      <c r="C20" s="378">
        <f ca="1">'STATE TAX SUMMARY'!F47</f>
        <v>108407563</v>
      </c>
      <c r="D20" s="378">
        <f t="shared" ca="1" si="0"/>
        <v>-128112665</v>
      </c>
    </row>
    <row r="21" spans="1:6">
      <c r="A21" s="374" t="s">
        <v>158</v>
      </c>
      <c r="B21" s="408">
        <v>182521075</v>
      </c>
      <c r="C21" s="378">
        <f ca="1">'STATE TAX SUMMARY'!F48</f>
        <v>159309351</v>
      </c>
      <c r="D21" s="378">
        <f t="shared" ca="1" si="0"/>
        <v>-23211724</v>
      </c>
    </row>
    <row r="22" spans="1:6">
      <c r="A22" s="374" t="s">
        <v>159</v>
      </c>
      <c r="B22" s="408">
        <v>232330252</v>
      </c>
      <c r="C22" s="378">
        <f ca="1">'STATE TAX SUMMARY'!F49</f>
        <v>219849846</v>
      </c>
      <c r="D22" s="378">
        <f t="shared" ca="1" si="0"/>
        <v>-12480406</v>
      </c>
    </row>
    <row r="23" spans="1:6">
      <c r="A23" s="374" t="s">
        <v>160</v>
      </c>
      <c r="B23" s="408">
        <v>31498627</v>
      </c>
      <c r="C23" s="378">
        <f ca="1">'STATE TAX SUMMARY'!F50</f>
        <v>24724941</v>
      </c>
      <c r="D23" s="378">
        <f t="shared" ca="1" si="0"/>
        <v>-6773686</v>
      </c>
    </row>
    <row r="24" spans="1:6">
      <c r="A24" s="374" t="s">
        <v>161</v>
      </c>
      <c r="B24" s="408">
        <v>12538920</v>
      </c>
      <c r="C24" s="378">
        <f ca="1">'STATE TAX SUMMARY'!F51</f>
        <v>11050519</v>
      </c>
      <c r="D24" s="378">
        <f t="shared" ca="1" si="0"/>
        <v>-1488401</v>
      </c>
    </row>
    <row r="25" spans="1:6">
      <c r="A25" s="379" t="s">
        <v>162</v>
      </c>
      <c r="B25" s="409">
        <v>14249881</v>
      </c>
      <c r="C25" s="380">
        <f ca="1">'STATE TAX SUMMARY'!F52</f>
        <v>12624211</v>
      </c>
      <c r="D25" s="380">
        <f t="shared" ca="1" si="0"/>
        <v>-1625670</v>
      </c>
    </row>
    <row r="26" spans="1:6">
      <c r="A26" s="373" t="s">
        <v>136</v>
      </c>
      <c r="B26" s="381">
        <f>SUM(B3:B25)</f>
        <v>2056663392.5599999</v>
      </c>
      <c r="C26" s="381">
        <f ca="1">SUM(C3:C25)</f>
        <v>1805243657</v>
      </c>
      <c r="D26" s="381">
        <f ca="1">SUM(D3:D25)</f>
        <v>-251419735.56</v>
      </c>
    </row>
    <row r="28" spans="1:6" ht="21">
      <c r="A28" s="512" t="s">
        <v>480</v>
      </c>
      <c r="B28" s="512"/>
      <c r="C28" s="512"/>
      <c r="D28" s="512"/>
      <c r="E28" s="512"/>
      <c r="F28" s="512"/>
    </row>
    <row r="29" spans="1:6">
      <c r="A29" s="384" t="s">
        <v>210</v>
      </c>
      <c r="B29" s="382" t="s">
        <v>137</v>
      </c>
      <c r="C29" s="382" t="s">
        <v>138</v>
      </c>
      <c r="D29" s="382" t="s">
        <v>205</v>
      </c>
      <c r="E29" s="382" t="s">
        <v>139</v>
      </c>
      <c r="F29" s="382" t="s">
        <v>482</v>
      </c>
    </row>
    <row r="30" spans="1:6">
      <c r="A30" s="373" t="s">
        <v>140</v>
      </c>
      <c r="B30" s="383">
        <f ca="1">'STATE TAX SUMMARY'!B30/'STATE TAX SUMMARY'!B4-1</f>
        <v>-1.8562517290089176E-2</v>
      </c>
      <c r="C30" s="383">
        <f ca="1">'STATE TAX SUMMARY'!C30/'STATE TAX SUMMARY'!C4-1</f>
        <v>-0.14932189092624348</v>
      </c>
      <c r="D30" s="383">
        <f ca="1">'STATE TAX SUMMARY'!D30/'STATE TAX SUMMARY'!D4-1</f>
        <v>-1.8562456086233747E-2</v>
      </c>
      <c r="E30" s="383">
        <f>'STATE TAX SUMMARY'!E30/'STATE TAX SUMMARY'!E4-1</f>
        <v>-1.6683512506908582E-2</v>
      </c>
      <c r="F30" s="383">
        <f ca="1">'STATE TAX SUMMARY'!F30/'STATE TAX SUMMARY'!F4-1</f>
        <v>-2.6930309799981789E-2</v>
      </c>
    </row>
    <row r="31" spans="1:6">
      <c r="A31" s="373" t="s">
        <v>141</v>
      </c>
      <c r="B31" s="383">
        <f ca="1">'STATE TAX SUMMARY'!B31/'STATE TAX SUMMARY'!B5-1</f>
        <v>-6.3983667408610168E-2</v>
      </c>
      <c r="C31" s="383">
        <f ca="1">'STATE TAX SUMMARY'!C31/'STATE TAX SUMMARY'!C5-1</f>
        <v>-0.18258857010966578</v>
      </c>
      <c r="D31" s="383">
        <f ca="1">'STATE TAX SUMMARY'!D31/'STATE TAX SUMMARY'!D5-1</f>
        <v>-6.3933726595813312E-2</v>
      </c>
      <c r="E31" s="383">
        <f>'STATE TAX SUMMARY'!E31/'STATE TAX SUMMARY'!E5-1</f>
        <v>-6.116753387366558E-2</v>
      </c>
      <c r="F31" s="383">
        <f ca="1">'STATE TAX SUMMARY'!F31/'STATE TAX SUMMARY'!F5-1</f>
        <v>-6.6087212124112171E-2</v>
      </c>
    </row>
    <row r="32" spans="1:6">
      <c r="A32" s="373" t="s">
        <v>142</v>
      </c>
      <c r="B32" s="383">
        <f ca="1">'STATE TAX SUMMARY'!B32/'STATE TAX SUMMARY'!B6-1</f>
        <v>-9.0944920568612031E-2</v>
      </c>
      <c r="C32" s="383">
        <f ca="1">'STATE TAX SUMMARY'!C32/'STATE TAX SUMMARY'!C6-1</f>
        <v>-0.10015181112806137</v>
      </c>
      <c r="D32" s="383">
        <f ca="1">'STATE TAX SUMMARY'!D32/'STATE TAX SUMMARY'!D6-1</f>
        <v>-8.2892202218982414E-2</v>
      </c>
      <c r="E32" s="383">
        <f>'STATE TAX SUMMARY'!E32/'STATE TAX SUMMARY'!E6-1</f>
        <v>-7.00940692285692E-2</v>
      </c>
      <c r="F32" s="383">
        <f ca="1">'STATE TAX SUMMARY'!F32/'STATE TAX SUMMARY'!F6-1</f>
        <v>-8.3624468161429322E-2</v>
      </c>
    </row>
    <row r="33" spans="1:6">
      <c r="A33" s="373" t="s">
        <v>143</v>
      </c>
      <c r="B33" s="383">
        <f ca="1">'STATE TAX SUMMARY'!B33/'STATE TAX SUMMARY'!B7-1</f>
        <v>-9.3650457069092585E-2</v>
      </c>
      <c r="C33" s="383">
        <f>'STATE TAX SUMMARY'!C33/'STATE TAX SUMMARY'!C7-1</f>
        <v>-0.14599272701166333</v>
      </c>
      <c r="D33" s="383">
        <f ca="1">'STATE TAX SUMMARY'!D33/'STATE TAX SUMMARY'!D7-1</f>
        <v>-9.5207960500442779E-2</v>
      </c>
      <c r="E33" s="383">
        <f>'STATE TAX SUMMARY'!E33/'STATE TAX SUMMARY'!E7-1</f>
        <v>-9.4871406657073276E-2</v>
      </c>
      <c r="F33" s="383">
        <f ca="1">'STATE TAX SUMMARY'!F33/'STATE TAX SUMMARY'!F7-1</f>
        <v>-9.6774946385076333E-2</v>
      </c>
    </row>
    <row r="34" spans="1:6">
      <c r="A34" s="373" t="s">
        <v>144</v>
      </c>
      <c r="B34" s="383">
        <f ca="1">'STATE TAX SUMMARY'!B34/'STATE TAX SUMMARY'!B8-1</f>
        <v>7.2434453080409522E-2</v>
      </c>
      <c r="C34" s="383">
        <f ca="1">'STATE TAX SUMMARY'!C34/'STATE TAX SUMMARY'!C8-1</f>
        <v>-0.16585702002832292</v>
      </c>
      <c r="D34" s="383">
        <f ca="1">'STATE TAX SUMMARY'!D34/'STATE TAX SUMMARY'!D8-1</f>
        <v>7.2426819327523262E-2</v>
      </c>
      <c r="E34" s="383">
        <f>'STATE TAX SUMMARY'!E34/'STATE TAX SUMMARY'!E8-1</f>
        <v>0.65692674819903374</v>
      </c>
      <c r="F34" s="383">
        <f ca="1">'STATE TAX SUMMARY'!F34/'STATE TAX SUMMARY'!F8-1</f>
        <v>9.2409083961581429E-2</v>
      </c>
    </row>
    <row r="35" spans="1:6">
      <c r="A35" s="373" t="s">
        <v>145</v>
      </c>
      <c r="B35" s="383">
        <f ca="1">'STATE TAX SUMMARY'!B35/'STATE TAX SUMMARY'!B9-1</f>
        <v>-0.10987847635905645</v>
      </c>
      <c r="C35" s="383">
        <f ca="1">'STATE TAX SUMMARY'!C35/'STATE TAX SUMMARY'!C9-1</f>
        <v>-0.12385702410640065</v>
      </c>
      <c r="D35" s="383">
        <f ca="1">'STATE TAX SUMMARY'!D35/'STATE TAX SUMMARY'!D9-1</f>
        <v>-0.10987881679423772</v>
      </c>
      <c r="E35" s="383">
        <f>'STATE TAX SUMMARY'!E35/'STATE TAX SUMMARY'!E9-1</f>
        <v>-0.10987868066400419</v>
      </c>
      <c r="F35" s="383">
        <f ca="1">'STATE TAX SUMMARY'!F35/'STATE TAX SUMMARY'!F9-1</f>
        <v>-0.11010087481705688</v>
      </c>
    </row>
    <row r="36" spans="1:6">
      <c r="A36" s="373" t="s">
        <v>146</v>
      </c>
      <c r="B36" s="383">
        <f ca="1">'STATE TAX SUMMARY'!B36/'STATE TAX SUMMARY'!B10-1</f>
        <v>-0.18204926030054758</v>
      </c>
      <c r="C36" s="383">
        <f ca="1">'STATE TAX SUMMARY'!C36/'STATE TAX SUMMARY'!C10-1</f>
        <v>-0.16886504574142658</v>
      </c>
      <c r="D36" s="383">
        <f ca="1">'STATE TAX SUMMARY'!D36/'STATE TAX SUMMARY'!D10-1</f>
        <v>-0.18506436531895687</v>
      </c>
      <c r="E36" s="383">
        <f>'STATE TAX SUMMARY'!E36/'STATE TAX SUMMARY'!E10-1</f>
        <v>-6.2558184221598645E-2</v>
      </c>
      <c r="F36" s="383">
        <f ca="1">'STATE TAX SUMMARY'!F36/'STATE TAX SUMMARY'!F10-1</f>
        <v>-0.16803152992434289</v>
      </c>
    </row>
    <row r="37" spans="1:6">
      <c r="A37" s="373" t="s">
        <v>147</v>
      </c>
      <c r="B37" s="383">
        <f ca="1">'STATE TAX SUMMARY'!B37/'STATE TAX SUMMARY'!B11-1</f>
        <v>-7.8738940627924081E-2</v>
      </c>
      <c r="C37" s="383">
        <f ca="1">'STATE TAX SUMMARY'!C37/'STATE TAX SUMMARY'!C11-1</f>
        <v>-0.1781210461476993</v>
      </c>
      <c r="D37" s="383">
        <f ca="1">'STATE TAX SUMMARY'!D37/'STATE TAX SUMMARY'!D11-1</f>
        <v>-7.8740467229283073E-2</v>
      </c>
      <c r="E37" s="383">
        <f>'STATE TAX SUMMARY'!E37/'STATE TAX SUMMARY'!E11-1</f>
        <v>-3.3349886449990152E-2</v>
      </c>
      <c r="F37" s="383">
        <f ca="1">'STATE TAX SUMMARY'!F37/'STATE TAX SUMMARY'!F11-1</f>
        <v>-7.7132104073903807E-2</v>
      </c>
    </row>
    <row r="38" spans="1:6">
      <c r="A38" s="373" t="s">
        <v>148</v>
      </c>
      <c r="B38" s="383">
        <f ca="1">'STATE TAX SUMMARY'!B38/'STATE TAX SUMMARY'!B12-1</f>
        <v>-7.7660590584141986E-2</v>
      </c>
      <c r="C38" s="383">
        <f ca="1">'STATE TAX SUMMARY'!C38/'STATE TAX SUMMARY'!C12-1</f>
        <v>-0.19889396862166142</v>
      </c>
      <c r="D38" s="383">
        <f ca="1">'STATE TAX SUMMARY'!D38/'STATE TAX SUMMARY'!D12-1</f>
        <v>-7.7660008539665148E-2</v>
      </c>
      <c r="E38" s="383">
        <f>'STATE TAX SUMMARY'!E38/'STATE TAX SUMMARY'!E12-1</f>
        <v>9.1666022669057101E-2</v>
      </c>
      <c r="F38" s="383">
        <f ca="1">'STATE TAX SUMMARY'!F38/'STATE TAX SUMMARY'!F12-1</f>
        <v>-5.4277369696325906E-2</v>
      </c>
    </row>
    <row r="39" spans="1:6">
      <c r="A39" s="373" t="s">
        <v>149</v>
      </c>
      <c r="B39" s="383">
        <f ca="1">'STATE TAX SUMMARY'!B39/'STATE TAX SUMMARY'!B13-1</f>
        <v>3.2127311931371194E-2</v>
      </c>
      <c r="C39" s="383">
        <f ca="1">'STATE TAX SUMMARY'!C39/'STATE TAX SUMMARY'!C13-1</f>
        <v>-0.20906062555779248</v>
      </c>
      <c r="D39" s="383">
        <f ca="1">'STATE TAX SUMMARY'!D39/'STATE TAX SUMMARY'!D13-1</f>
        <v>3.2127392002076594E-2</v>
      </c>
      <c r="E39" s="383">
        <f>'STATE TAX SUMMARY'!E39/'STATE TAX SUMMARY'!E13-1</f>
        <v>4.3190274815869012E-2</v>
      </c>
      <c r="F39" s="383">
        <f ca="1">'STATE TAX SUMMARY'!F39/'STATE TAX SUMMARY'!F13-1</f>
        <v>2.9183450814389333E-2</v>
      </c>
    </row>
    <row r="40" spans="1:6">
      <c r="A40" s="373" t="s">
        <v>150</v>
      </c>
      <c r="B40" s="383">
        <f ca="1">'STATE TAX SUMMARY'!B40/'STATE TAX SUMMARY'!B14-1</f>
        <v>-2.7977545122800263E-2</v>
      </c>
      <c r="C40" s="383">
        <f>'STATE TAX SUMMARY'!C40/'STATE TAX SUMMARY'!C14-1</f>
        <v>4.7778810650027648E-2</v>
      </c>
      <c r="D40" s="383">
        <f ca="1">'STATE TAX SUMMARY'!D40/'STATE TAX SUMMARY'!D14-1</f>
        <v>-3.1301706572711474E-2</v>
      </c>
      <c r="E40" s="383">
        <f>'STATE TAX SUMMARY'!E40/'STATE TAX SUMMARY'!E14-1</f>
        <v>-4.637583890438246E-2</v>
      </c>
      <c r="F40" s="383">
        <f ca="1">'STATE TAX SUMMARY'!F40/'STATE TAX SUMMARY'!F14-1</f>
        <v>-2.812006421858626E-2</v>
      </c>
    </row>
    <row r="41" spans="1:6">
      <c r="A41" s="373" t="s">
        <v>151</v>
      </c>
      <c r="B41" s="383">
        <f ca="1">'STATE TAX SUMMARY'!B41/'STATE TAX SUMMARY'!B15-1</f>
        <v>-0.16460737838043937</v>
      </c>
      <c r="C41" s="383">
        <f ca="1">'STATE TAX SUMMARY'!C41/'STATE TAX SUMMARY'!C15-1</f>
        <v>0.33835480126043449</v>
      </c>
      <c r="D41" s="383">
        <f ca="1">'STATE TAX SUMMARY'!D41/'STATE TAX SUMMARY'!D15-1</f>
        <v>-0.16419692409690823</v>
      </c>
      <c r="E41" s="383">
        <f>'STATE TAX SUMMARY'!E41/'STATE TAX SUMMARY'!E15-1</f>
        <v>-0.11942656197347978</v>
      </c>
      <c r="F41" s="383">
        <f ca="1">'STATE TAX SUMMARY'!F41/'STATE TAX SUMMARY'!F15-1</f>
        <v>-0.15252723508357191</v>
      </c>
    </row>
    <row r="42" spans="1:6">
      <c r="A42" s="373" t="s">
        <v>152</v>
      </c>
      <c r="B42" s="383">
        <f ca="1">'STATE TAX SUMMARY'!B42/'STATE TAX SUMMARY'!B16-1</f>
        <v>-0.11165228464322141</v>
      </c>
      <c r="C42" s="383">
        <f ca="1">'STATE TAX SUMMARY'!C42/'STATE TAX SUMMARY'!C16-1</f>
        <v>-0.16935410222262681</v>
      </c>
      <c r="D42" s="383">
        <f ca="1">'STATE TAX SUMMARY'!D42/'STATE TAX SUMMARY'!D16-1</f>
        <v>-0.11006117147493699</v>
      </c>
      <c r="E42" s="383">
        <f>'STATE TAX SUMMARY'!E42/'STATE TAX SUMMARY'!E16-1</f>
        <v>-0.14648202086447548</v>
      </c>
      <c r="F42" s="383">
        <f ca="1">'STATE TAX SUMMARY'!F42/'STATE TAX SUMMARY'!F16-1</f>
        <v>-0.11664800489621852</v>
      </c>
    </row>
    <row r="43" spans="1:6">
      <c r="A43" s="373" t="s">
        <v>153</v>
      </c>
      <c r="B43" s="383">
        <f ca="1">'STATE TAX SUMMARY'!B43/'STATE TAX SUMMARY'!B17-1</f>
        <v>0.20780510916364792</v>
      </c>
      <c r="C43" s="383">
        <f ca="1">'STATE TAX SUMMARY'!C43/'STATE TAX SUMMARY'!C17-1</f>
        <v>-0.10243529540242435</v>
      </c>
      <c r="D43" s="383">
        <f ca="1">'STATE TAX SUMMARY'!D43/'STATE TAX SUMMARY'!D17-1</f>
        <v>0.20780517125359643</v>
      </c>
      <c r="E43" s="383">
        <f>'STATE TAX SUMMARY'!E43/'STATE TAX SUMMARY'!E17-1</f>
        <v>0.21311405606772182</v>
      </c>
      <c r="F43" s="383">
        <f ca="1">'STATE TAX SUMMARY'!F43/'STATE TAX SUMMARY'!F17-1</f>
        <v>0.20617508373611004</v>
      </c>
    </row>
    <row r="44" spans="1:6">
      <c r="A44" s="373" t="s">
        <v>154</v>
      </c>
      <c r="B44" s="383">
        <f ca="1">'STATE TAX SUMMARY'!B44/'STATE TAX SUMMARY'!B18-1</f>
        <v>-0.14858299510814532</v>
      </c>
      <c r="C44" s="383">
        <f ca="1">'STATE TAX SUMMARY'!C44/'STATE TAX SUMMARY'!C18-1</f>
        <v>-0.18804188083605367</v>
      </c>
      <c r="D44" s="383">
        <f ca="1">'STATE TAX SUMMARY'!D44/'STATE TAX SUMMARY'!D18-1</f>
        <v>-0.14849503192744629</v>
      </c>
      <c r="E44" s="383">
        <f>'STATE TAX SUMMARY'!E44/'STATE TAX SUMMARY'!E18-1</f>
        <v>1.1188986473348317E-2</v>
      </c>
      <c r="F44" s="383">
        <f ca="1">'STATE TAX SUMMARY'!F44/'STATE TAX SUMMARY'!F18-1</f>
        <v>-0.13211525714144812</v>
      </c>
    </row>
    <row r="45" spans="1:6">
      <c r="A45" s="373" t="s">
        <v>155</v>
      </c>
      <c r="B45" s="383">
        <f ca="1">'STATE TAX SUMMARY'!B45/'STATE TAX SUMMARY'!B19-1</f>
        <v>-0.10917948049879733</v>
      </c>
      <c r="C45" s="383">
        <f ca="1">'STATE TAX SUMMARY'!C45/'STATE TAX SUMMARY'!C19-1</f>
        <v>-0.20932195656141628</v>
      </c>
      <c r="D45" s="383">
        <f ca="1">'STATE TAX SUMMARY'!D45/'STATE TAX SUMMARY'!D19-1</f>
        <v>-0.10922822922645492</v>
      </c>
      <c r="E45" s="383">
        <f>'STATE TAX SUMMARY'!E45/'STATE TAX SUMMARY'!E19-1</f>
        <v>-0.10402156739929136</v>
      </c>
      <c r="F45" s="383">
        <f ca="1">'STATE TAX SUMMARY'!F45/'STATE TAX SUMMARY'!F19-1</f>
        <v>-0.11123932918756407</v>
      </c>
    </row>
    <row r="46" spans="1:6">
      <c r="A46" s="373" t="s">
        <v>156</v>
      </c>
      <c r="B46" s="383">
        <f ca="1">'STATE TAX SUMMARY'!B46/'STATE TAX SUMMARY'!B20-1</f>
        <v>-0.16389969272002625</v>
      </c>
      <c r="C46" s="383">
        <f ca="1">'STATE TAX SUMMARY'!C46/'STATE TAX SUMMARY'!C20-1</f>
        <v>-0.14713470317733413</v>
      </c>
      <c r="D46" s="383">
        <f ca="1">'STATE TAX SUMMARY'!D46/'STATE TAX SUMMARY'!D20-1</f>
        <v>-0.16399003408999679</v>
      </c>
      <c r="E46" s="383">
        <f>'STATE TAX SUMMARY'!E46/'STATE TAX SUMMARY'!E20-1</f>
        <v>-0.17389431801045663</v>
      </c>
      <c r="F46" s="383">
        <f ca="1">'STATE TAX SUMMARY'!F46/'STATE TAX SUMMARY'!F20-1</f>
        <v>-0.16348867544654511</v>
      </c>
    </row>
    <row r="47" spans="1:6">
      <c r="A47" s="373" t="s">
        <v>157</v>
      </c>
      <c r="B47" s="383">
        <f ca="1">'STATE TAX SUMMARY'!B47/'STATE TAX SUMMARY'!B21-1</f>
        <v>-0.550748731679367</v>
      </c>
      <c r="C47" s="383">
        <f>'STATE TAX SUMMARY'!C47/'STATE TAX SUMMARY'!C21-1</f>
        <v>-0.12353496613548143</v>
      </c>
      <c r="D47" s="383">
        <f ca="1">'STATE TAX SUMMARY'!D47/'STATE TAX SUMMARY'!D21-1</f>
        <v>-0.54971135334566112</v>
      </c>
      <c r="E47" s="383">
        <f>'STATE TAX SUMMARY'!E47/'STATE TAX SUMMARY'!E21-1</f>
        <v>-0.4540952406673463</v>
      </c>
      <c r="F47" s="383">
        <f ca="1">'STATE TAX SUMMARY'!F47/'STATE TAX SUMMARY'!F21-1</f>
        <v>-0.5416562722068744</v>
      </c>
    </row>
    <row r="48" spans="1:6">
      <c r="A48" s="373" t="s">
        <v>158</v>
      </c>
      <c r="B48" s="383">
        <f ca="1">'STATE TAX SUMMARY'!B48/'STATE TAX SUMMARY'!B22-1</f>
        <v>-0.12756997028020345</v>
      </c>
      <c r="C48" s="383">
        <f>'STATE TAX SUMMARY'!C48/'STATE TAX SUMMARY'!C22-1</f>
        <v>-0.16907924506465177</v>
      </c>
      <c r="D48" s="383">
        <f ca="1">'STATE TAX SUMMARY'!D48/'STATE TAX SUMMARY'!D22-1</f>
        <v>-0.12719432094756566</v>
      </c>
      <c r="E48" s="383">
        <f>'STATE TAX SUMMARY'!E48/'STATE TAX SUMMARY'!E22-1</f>
        <v>-0.115627150550763</v>
      </c>
      <c r="F48" s="383">
        <f ca="1">'STATE TAX SUMMARY'!F48/'STATE TAX SUMMARY'!F22-1</f>
        <v>-0.127172842916907</v>
      </c>
    </row>
    <row r="49" spans="1:6">
      <c r="A49" s="373" t="s">
        <v>159</v>
      </c>
      <c r="B49" s="383">
        <f ca="1">'STATE TAX SUMMARY'!B49/'STATE TAX SUMMARY'!B23-1</f>
        <v>6.1193256593849776E-2</v>
      </c>
      <c r="C49" s="383" t="s">
        <v>481</v>
      </c>
      <c r="D49" s="383">
        <f ca="1">'STATE TAX SUMMARY'!D49/'STATE TAX SUMMARY'!D23-1</f>
        <v>-7.2444916057823217E-2</v>
      </c>
      <c r="E49" s="383">
        <f>'STATE TAX SUMMARY'!E49/'STATE TAX SUMMARY'!E23-1</f>
        <v>-4.6424507857733333E-2</v>
      </c>
      <c r="F49" s="383">
        <f ca="1">'STATE TAX SUMMARY'!F49/'STATE TAX SUMMARY'!F23-1</f>
        <v>-5.3718385326763207E-2</v>
      </c>
    </row>
    <row r="50" spans="1:6">
      <c r="A50" s="373" t="s">
        <v>160</v>
      </c>
      <c r="B50" s="383">
        <f ca="1">'STATE TAX SUMMARY'!B50/'STATE TAX SUMMARY'!B24-1</f>
        <v>-0.21772413471629748</v>
      </c>
      <c r="C50" s="383">
        <f ca="1">'STATE TAX SUMMARY'!C50/'STATE TAX SUMMARY'!C24-1</f>
        <v>-0.17690640219630771</v>
      </c>
      <c r="D50" s="383">
        <f ca="1">'STATE TAX SUMMARY'!D50/'STATE TAX SUMMARY'!D24-1</f>
        <v>-0.217487448472937</v>
      </c>
      <c r="E50" s="383">
        <f>'STATE TAX SUMMARY'!E50/'STATE TAX SUMMARY'!E24-1</f>
        <v>-0.20573447050192673</v>
      </c>
      <c r="F50" s="383">
        <f ca="1">'STATE TAX SUMMARY'!F50/'STATE TAX SUMMARY'!F24-1</f>
        <v>-0.21504702411314625</v>
      </c>
    </row>
    <row r="51" spans="1:6">
      <c r="A51" s="373" t="s">
        <v>161</v>
      </c>
      <c r="B51" s="383">
        <f ca="1">'STATE TAX SUMMARY'!B51/'STATE TAX SUMMARY'!B25-1</f>
        <v>-0.11815074320868468</v>
      </c>
      <c r="C51" s="383">
        <f ca="1">'STATE TAX SUMMARY'!C51/'STATE TAX SUMMARY'!C25-1</f>
        <v>-0.12809343885151181</v>
      </c>
      <c r="D51" s="383">
        <f ca="1">'STATE TAX SUMMARY'!D51/'STATE TAX SUMMARY'!D25-1</f>
        <v>-0.11942509977084348</v>
      </c>
      <c r="E51" s="383">
        <f>'STATE TAX SUMMARY'!E51/'STATE TAX SUMMARY'!E25-1</f>
        <v>-0.113778155566993</v>
      </c>
      <c r="F51" s="383">
        <f ca="1">'STATE TAX SUMMARY'!F51/'STATE TAX SUMMARY'!F25-1</f>
        <v>-0.11870248793357008</v>
      </c>
    </row>
    <row r="52" spans="1:6">
      <c r="A52" s="375" t="s">
        <v>162</v>
      </c>
      <c r="B52" s="385">
        <f ca="1">'STATE TAX SUMMARY'!B52/'STATE TAX SUMMARY'!B26-1</f>
        <v>-0.11350488045624041</v>
      </c>
      <c r="C52" s="385">
        <f ca="1">'STATE TAX SUMMARY'!C52/'STATE TAX SUMMARY'!C26-1</f>
        <v>-0.162681095006323</v>
      </c>
      <c r="D52" s="385">
        <f ca="1">'STATE TAX SUMMARY'!D52/'STATE TAX SUMMARY'!D26-1</f>
        <v>-0.11350491022319487</v>
      </c>
      <c r="E52" s="385">
        <f>'STATE TAX SUMMARY'!E52/'STATE TAX SUMMARY'!E26-1</f>
        <v>-0.11133655733819026</v>
      </c>
      <c r="F52" s="385">
        <f ca="1">'STATE TAX SUMMARY'!F52/'STATE TAX SUMMARY'!F26-1</f>
        <v>-0.11408305795676466</v>
      </c>
    </row>
    <row r="53" spans="1:6">
      <c r="A53" s="373" t="s">
        <v>136</v>
      </c>
      <c r="B53" s="383">
        <f ca="1">'STATE TAX SUMMARY'!B53/'STATE TAX SUMMARY'!B27-1</f>
        <v>-0.1236843042280602</v>
      </c>
      <c r="C53" s="383">
        <f ca="1">'STATE TAX SUMMARY'!C53/'STATE TAX SUMMARY'!C27-1</f>
        <v>-0.1015389790437784</v>
      </c>
      <c r="D53" s="383">
        <f ca="1">'STATE TAX SUMMARY'!D53/'STATE TAX SUMMARY'!D27-1</f>
        <v>-0.12764413135899877</v>
      </c>
      <c r="E53" s="383">
        <f>'STATE TAX SUMMARY'!E53/'STATE TAX SUMMARY'!E27-1</f>
        <v>-7.5905235525096315E-2</v>
      </c>
      <c r="F53" s="383">
        <f ca="1">'STATE TAX SUMMARY'!F53/'STATE TAX SUMMARY'!F27-1</f>
        <v>-0.1222464193555024</v>
      </c>
    </row>
  </sheetData>
  <mergeCells count="2">
    <mergeCell ref="A28:F28"/>
    <mergeCell ref="A1:E1"/>
  </mergeCells>
  <phoneticPr fontId="2" type="noConversion"/>
  <pageMargins left="0.75" right="0.75" top="1" bottom="1" header="0.5" footer="0.5"/>
  <pageSetup scale="81" orientation="portrait" r:id="rId1"/>
  <headerFooter alignWithMargins="0">
    <oddFooter>&amp;C&amp;A&amp;R&amp;P OF 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>
    <tabColor theme="4" tint="0.39997558519241921"/>
  </sheetPr>
  <dimension ref="B1:I84"/>
  <sheetViews>
    <sheetView workbookViewId="0">
      <selection activeCell="H24" sqref="H24"/>
    </sheetView>
  </sheetViews>
  <sheetFormatPr defaultColWidth="9.140625" defaultRowHeight="15"/>
  <cols>
    <col min="1" max="1" width="1.7109375" style="196" customWidth="1"/>
    <col min="2" max="2" width="83.5703125" style="196" bestFit="1" customWidth="1"/>
    <col min="3" max="3" width="15.28515625" style="196" bestFit="1" customWidth="1"/>
    <col min="4" max="4" width="16.85546875" style="196" customWidth="1"/>
    <col min="5" max="8" width="9.140625" style="196"/>
    <col min="9" max="9" width="18.5703125" style="196" bestFit="1" customWidth="1"/>
    <col min="10" max="16384" width="9.140625" style="196"/>
  </cols>
  <sheetData>
    <row r="1" spans="2:9" s="356" customFormat="1" ht="48" customHeight="1">
      <c r="B1" s="452" t="s">
        <v>931</v>
      </c>
      <c r="C1" s="452"/>
      <c r="D1" s="452"/>
      <c r="F1" s="196"/>
      <c r="G1" s="196"/>
      <c r="H1" s="196"/>
      <c r="I1" s="453"/>
    </row>
    <row r="2" spans="2:9">
      <c r="H2" s="453"/>
      <c r="I2" s="453"/>
    </row>
    <row r="3" spans="2:9" ht="15.75">
      <c r="B3" s="187" t="s">
        <v>655</v>
      </c>
      <c r="C3" s="197" t="str">
        <f>'Campbell Taxes'!D150</f>
        <v>VALUATION:</v>
      </c>
      <c r="D3" s="197">
        <f>'Campbell Taxes'!E150</f>
        <v>4840295046</v>
      </c>
      <c r="H3" s="453"/>
      <c r="I3" s="453"/>
    </row>
    <row r="4" spans="2:9" ht="15.75">
      <c r="B4" s="78" t="str">
        <f>'Campbell Taxes'!B151</f>
        <v>COMMUNITY COLLEGE OPERATIONS (4 MILLS)</v>
      </c>
      <c r="C4" s="79">
        <f>'Campbell Taxes'!D151</f>
        <v>3.2189999999999999</v>
      </c>
      <c r="D4" s="135">
        <f>'Campbell Taxes'!E151</f>
        <v>15580910</v>
      </c>
      <c r="H4" s="453"/>
      <c r="I4" s="453"/>
    </row>
    <row r="5" spans="2:9" ht="15.75">
      <c r="B5" s="78" t="str">
        <f>'Campbell Taxes'!B152</f>
        <v>ADDITIONAL COMMUNITY COLLEGE OPERATIONS (1 MILL)</v>
      </c>
      <c r="C5" s="79">
        <f>'Campbell Taxes'!D152</f>
        <v>0</v>
      </c>
      <c r="D5" s="135">
        <f>'Campbell Taxes'!E152</f>
        <v>0</v>
      </c>
      <c r="H5" s="453"/>
      <c r="I5" s="453"/>
    </row>
    <row r="6" spans="2:9" ht="15.75">
      <c r="B6" s="78" t="str">
        <f>'Campbell Taxes'!B153</f>
        <v>ADDITIONAL COMMUNITY COLLEGE OPERATIONS (1- 5 MILLS, VOTER APPROVED)</v>
      </c>
      <c r="C6" s="79">
        <f>'Campbell Taxes'!D153</f>
        <v>0</v>
      </c>
      <c r="D6" s="135">
        <f>'Campbell Taxes'!E153</f>
        <v>0</v>
      </c>
      <c r="H6" s="453"/>
      <c r="I6" s="453"/>
    </row>
    <row r="7" spans="2:9" ht="15.75">
      <c r="B7" s="78" t="str">
        <f>'Campbell Taxes'!B154</f>
        <v>BOARD OF COOPERATIVE EDUCATIONAL SERVICES (0.5 MILL)</v>
      </c>
      <c r="C7" s="79">
        <f>'Campbell Taxes'!D154</f>
        <v>0</v>
      </c>
      <c r="D7" s="135">
        <f>'Campbell Taxes'!E154</f>
        <v>0</v>
      </c>
      <c r="H7" s="453"/>
      <c r="I7" s="453"/>
    </row>
    <row r="8" spans="2:9" ht="15.75">
      <c r="B8" s="78" t="str">
        <f>'Campbell Taxes'!B155</f>
        <v>BOARD OF COOPERATIVE EDUCATIONAL SERVICES (0.5 MILL)</v>
      </c>
      <c r="C8" s="79">
        <f>'Campbell Taxes'!D155</f>
        <v>0</v>
      </c>
      <c r="D8" s="135">
        <f>'Campbell Taxes'!E155</f>
        <v>0</v>
      </c>
      <c r="H8" s="453"/>
      <c r="I8" s="453"/>
    </row>
    <row r="9" spans="2:9" ht="15.75">
      <c r="B9" s="78" t="str">
        <f>'Campbell Taxes'!B156</f>
        <v>BOARD OF COOPERATIVE EDUCATIONAL SERVICES (0.5 MILL)</v>
      </c>
      <c r="C9" s="79">
        <f>'Campbell Taxes'!D156</f>
        <v>0</v>
      </c>
      <c r="D9" s="135">
        <f>'Campbell Taxes'!E156</f>
        <v>0</v>
      </c>
      <c r="F9" s="356"/>
      <c r="G9" s="356"/>
      <c r="H9" s="356"/>
      <c r="I9" s="356"/>
    </row>
    <row r="10" spans="2:9" ht="16.5" thickBot="1">
      <c r="B10" s="194" t="str">
        <f>'Campbell Taxes'!B157</f>
        <v>BONDS &amp; INTEREST (TOTAL)</v>
      </c>
      <c r="C10" s="80">
        <f>'Campbell Taxes'!D157</f>
        <v>0</v>
      </c>
      <c r="D10" s="195">
        <f>'Campbell Taxes'!E157</f>
        <v>0</v>
      </c>
    </row>
    <row r="11" spans="2:9" ht="15.75">
      <c r="B11" s="78" t="str">
        <f>'Campbell Taxes'!B158</f>
        <v>TOTALS</v>
      </c>
      <c r="C11" s="79">
        <f>'Campbell Taxes'!D158</f>
        <v>3.2189999999999999</v>
      </c>
      <c r="D11" s="135">
        <f>'Campbell Taxes'!E158</f>
        <v>15580910</v>
      </c>
    </row>
    <row r="13" spans="2:9" ht="15.75">
      <c r="B13" s="187" t="s">
        <v>461</v>
      </c>
      <c r="C13" s="197" t="str">
        <f>'Fremont Taxes'!D150</f>
        <v>VALUATION:</v>
      </c>
      <c r="D13" s="197">
        <f>'Fremont Taxes'!E150</f>
        <v>696250090</v>
      </c>
    </row>
    <row r="14" spans="2:9" ht="15.75">
      <c r="B14" s="78" t="str">
        <f>'Fremont Taxes'!B151</f>
        <v>COMMUNITY COLLEGE OPERATIONS (4 MILLS)</v>
      </c>
      <c r="C14" s="79">
        <f>'Fremont Taxes'!D151</f>
        <v>4</v>
      </c>
      <c r="D14" s="135">
        <f>'Fremont Taxes'!E151</f>
        <v>2785000</v>
      </c>
    </row>
    <row r="15" spans="2:9" ht="15.75">
      <c r="B15" s="78" t="str">
        <f>'Fremont Taxes'!B152</f>
        <v>ADDITIONAL COMMUNITY COLLEGE OPERATIONS (1 MILL)</v>
      </c>
      <c r="C15" s="79">
        <f>'Fremont Taxes'!D152</f>
        <v>1</v>
      </c>
      <c r="D15" s="135">
        <f>'Fremont Taxes'!E152</f>
        <v>696250</v>
      </c>
    </row>
    <row r="16" spans="2:9" ht="15.75">
      <c r="B16" s="78" t="str">
        <f>'Fremont Taxes'!B153</f>
        <v>ADDITIONAL COMMUNITY COLLEGE OPERATIONS (1- 5 MILLS, VOTER APPROVED)</v>
      </c>
      <c r="C16" s="79">
        <f>'Fremont Taxes'!D153</f>
        <v>0</v>
      </c>
      <c r="D16" s="135">
        <f>'Fremont Taxes'!E153</f>
        <v>0</v>
      </c>
    </row>
    <row r="17" spans="2:4" ht="15.75">
      <c r="B17" s="78" t="str">
        <f>'Fremont Taxes'!B154</f>
        <v>BOARD OF COOPERATIVE EDUCATIONAL SERVICES (0.5 MILL)</v>
      </c>
      <c r="C17" s="79">
        <f>'Fremont Taxes'!D154</f>
        <v>0.5</v>
      </c>
      <c r="D17" s="135">
        <f>'Fremont Taxes'!E154</f>
        <v>348125</v>
      </c>
    </row>
    <row r="18" spans="2:4" ht="15.75">
      <c r="B18" s="78" t="str">
        <f>'Fremont Taxes'!B155</f>
        <v>BOARD OF COOPERATIVE EDUCATIONAL SERVICES (0.5 MILL)</v>
      </c>
      <c r="C18" s="79">
        <f>'Fremont Taxes'!D155</f>
        <v>0</v>
      </c>
      <c r="D18" s="135">
        <f>'Fremont Taxes'!E155</f>
        <v>0</v>
      </c>
    </row>
    <row r="19" spans="2:4" ht="15.75">
      <c r="B19" s="78" t="str">
        <f>'Fremont Taxes'!B156</f>
        <v>BOARD OF COOPERATIVE EDUCATIONAL SERVICES (0.5 MILL)</v>
      </c>
      <c r="C19" s="79">
        <f>'Fremont Taxes'!D156</f>
        <v>0</v>
      </c>
      <c r="D19" s="135">
        <f>'Fremont Taxes'!E156</f>
        <v>0</v>
      </c>
    </row>
    <row r="20" spans="2:4" ht="16.5" thickBot="1">
      <c r="B20" s="194" t="str">
        <f>'Fremont Taxes'!B157</f>
        <v>BONDS &amp; INTEREST (TOTAL)</v>
      </c>
      <c r="C20" s="80">
        <f>'Fremont Taxes'!D157</f>
        <v>1.0369999999999999</v>
      </c>
      <c r="D20" s="195">
        <f>'Fremont Taxes'!E157</f>
        <v>722011</v>
      </c>
    </row>
    <row r="21" spans="2:4" ht="15.75">
      <c r="B21" s="78" t="str">
        <f>'Fremont Taxes'!B158</f>
        <v>TOTALS</v>
      </c>
      <c r="C21" s="79">
        <f>'Fremont Taxes'!D158</f>
        <v>6.5369999999999999</v>
      </c>
      <c r="D21" s="135">
        <f>'Fremont Taxes'!E158</f>
        <v>4551386</v>
      </c>
    </row>
    <row r="23" spans="2:4" ht="15.75">
      <c r="B23" s="187" t="s">
        <v>473</v>
      </c>
      <c r="C23" s="197" t="str">
        <f>'Goshen Taxes'!D150</f>
        <v>VALUATION:</v>
      </c>
      <c r="D23" s="197">
        <f>'Goshen Taxes'!E150</f>
        <v>281671517</v>
      </c>
    </row>
    <row r="24" spans="2:4" ht="15.75">
      <c r="B24" s="78" t="str">
        <f>'Goshen Taxes'!B151</f>
        <v>COMMUNITY COLLEGE OPERATIONS (4 MILLS)</v>
      </c>
      <c r="C24" s="79">
        <f>'Goshen Taxes'!D151</f>
        <v>4</v>
      </c>
      <c r="D24" s="135">
        <f>'Goshen Taxes'!E151</f>
        <v>1126686</v>
      </c>
    </row>
    <row r="25" spans="2:4" ht="15.75">
      <c r="B25" s="78" t="str">
        <f>'Goshen Taxes'!B152</f>
        <v>ADDITIONAL COMMUNITY COLLEGE OPERATIONS (1 MILL)</v>
      </c>
      <c r="C25" s="79">
        <f>'Goshen Taxes'!D152</f>
        <v>1</v>
      </c>
      <c r="D25" s="135">
        <f>'Goshen Taxes'!E152</f>
        <v>281672</v>
      </c>
    </row>
    <row r="26" spans="2:4" ht="15.75">
      <c r="B26" s="78" t="str">
        <f>'Goshen Taxes'!B153</f>
        <v>ADDITIONAL COMMUNITY COLLEGE OPERATIONS (1- 5 MILLS, VOTER APPROVED)</v>
      </c>
      <c r="C26" s="79">
        <f>'Goshen Taxes'!D153</f>
        <v>0</v>
      </c>
      <c r="D26" s="135">
        <f>'Goshen Taxes'!E153</f>
        <v>0</v>
      </c>
    </row>
    <row r="27" spans="2:4" ht="15.75">
      <c r="B27" s="78" t="str">
        <f>'Goshen Taxes'!B154</f>
        <v>BOARD OF COOPERATIVE EDUCATIONAL SERVICES (0.5 MILL)</v>
      </c>
      <c r="C27" s="79">
        <f>'Goshen Taxes'!D154</f>
        <v>0.5</v>
      </c>
      <c r="D27" s="135">
        <f>'Goshen Taxes'!E154</f>
        <v>140836</v>
      </c>
    </row>
    <row r="28" spans="2:4" ht="15.75">
      <c r="B28" s="78" t="str">
        <f>'Goshen Taxes'!B155</f>
        <v>BOARD OF COOPERATIVE EDUCATIONAL SERVICES (0.5 MILL)</v>
      </c>
      <c r="C28" s="79">
        <f>'Goshen Taxes'!D155</f>
        <v>0</v>
      </c>
      <c r="D28" s="135">
        <f>'Goshen Taxes'!E155</f>
        <v>0</v>
      </c>
    </row>
    <row r="29" spans="2:4" ht="15.75">
      <c r="B29" s="78" t="str">
        <f>'Goshen Taxes'!B156</f>
        <v>BOARD OF COOPERATIVE EDUCATIONAL SERVICES (0.5 MILL)</v>
      </c>
      <c r="C29" s="79">
        <f>'Goshen Taxes'!D156</f>
        <v>0</v>
      </c>
      <c r="D29" s="135">
        <f>'Goshen Taxes'!E156</f>
        <v>0</v>
      </c>
    </row>
    <row r="30" spans="2:4" ht="16.5" thickBot="1">
      <c r="B30" s="194" t="str">
        <f>'Goshen Taxes'!B157</f>
        <v>BONDS &amp; INTEREST (TOTAL)</v>
      </c>
      <c r="C30" s="80">
        <f>'Goshen Taxes'!D157</f>
        <v>2.2999999999999998</v>
      </c>
      <c r="D30" s="195">
        <f>'Goshen Taxes'!E157</f>
        <v>647844</v>
      </c>
    </row>
    <row r="31" spans="2:4" ht="15.75">
      <c r="B31" s="78" t="str">
        <f>'Goshen Taxes'!B158</f>
        <v>TOTALS</v>
      </c>
      <c r="C31" s="79">
        <f>'Goshen Taxes'!D158</f>
        <v>7.8</v>
      </c>
      <c r="D31" s="135">
        <f>'Goshen Taxes'!E158</f>
        <v>2197038</v>
      </c>
    </row>
    <row r="33" spans="2:4" ht="15.75">
      <c r="B33" s="187" t="s">
        <v>514</v>
      </c>
      <c r="C33" s="197" t="str">
        <f>'Laramie Taxes'!D150</f>
        <v>VALUATION:</v>
      </c>
      <c r="D33" s="197">
        <f>'Laramie Taxes'!E150</f>
        <v>2710697112</v>
      </c>
    </row>
    <row r="34" spans="2:4" ht="15.75">
      <c r="B34" s="78" t="str">
        <f>'Laramie Taxes'!B151</f>
        <v>COMMUNITY COLLEGE OPERATIONS (4 MILLS)</v>
      </c>
      <c r="C34" s="79">
        <f>'Laramie Taxes'!D151</f>
        <v>4</v>
      </c>
      <c r="D34" s="135">
        <f>'Laramie Taxes'!E151</f>
        <v>10842788</v>
      </c>
    </row>
    <row r="35" spans="2:4" ht="15.75">
      <c r="B35" s="78" t="str">
        <f>'Laramie Taxes'!B152</f>
        <v>ADDITIONAL COMMUNITY COLLEGE OPERATIONS (1 MILL)</v>
      </c>
      <c r="C35" s="79">
        <f>'Laramie Taxes'!D152</f>
        <v>1</v>
      </c>
      <c r="D35" s="135">
        <f>'Laramie Taxes'!E152</f>
        <v>2710697</v>
      </c>
    </row>
    <row r="36" spans="2:4" ht="15.75">
      <c r="B36" s="78" t="str">
        <f>'Laramie Taxes'!B153</f>
        <v>ADDITIONAL COMMUNITY COLLEGE OPERATIONS (1- 5 MILLS, VOTER APPROVED)</v>
      </c>
      <c r="C36" s="79">
        <f>'Laramie Taxes'!D153</f>
        <v>0</v>
      </c>
      <c r="D36" s="135">
        <f>'Laramie Taxes'!E153</f>
        <v>0</v>
      </c>
    </row>
    <row r="37" spans="2:4" ht="15.75">
      <c r="B37" s="78" t="str">
        <f>'Laramie Taxes'!B154</f>
        <v>BOARD OF COOPERATIVE EDUCATIONAL SERVICES (0.5 MILL)</v>
      </c>
      <c r="C37" s="79">
        <f>'Laramie Taxes'!D154</f>
        <v>0</v>
      </c>
      <c r="D37" s="135">
        <f>'Laramie Taxes'!E154</f>
        <v>0</v>
      </c>
    </row>
    <row r="38" spans="2:4" ht="15.75">
      <c r="B38" s="78" t="str">
        <f>'Laramie Taxes'!B155</f>
        <v>BOARD OF COOPERATIVE EDUCATIONAL SERVICES (0.5 MILL)</v>
      </c>
      <c r="C38" s="79">
        <f>'Laramie Taxes'!D155</f>
        <v>0</v>
      </c>
      <c r="D38" s="135">
        <f>'Laramie Taxes'!E155</f>
        <v>0</v>
      </c>
    </row>
    <row r="39" spans="2:4" ht="15.75">
      <c r="B39" s="78" t="str">
        <f>'Laramie Taxes'!B156</f>
        <v>BOARD OF COOPERATIVE EDUCATIONAL SERVICES (0.5 MILL)</v>
      </c>
      <c r="C39" s="79">
        <f>'Laramie Taxes'!D156</f>
        <v>0</v>
      </c>
      <c r="D39" s="135">
        <f>'Laramie Taxes'!E156</f>
        <v>0</v>
      </c>
    </row>
    <row r="40" spans="2:4" ht="16.5" thickBot="1">
      <c r="B40" s="194" t="str">
        <f>'Laramie Taxes'!B157</f>
        <v>BONDS &amp; INTEREST (TOTAL)</v>
      </c>
      <c r="C40" s="80">
        <f>'Laramie Taxes'!D157</f>
        <v>0.54</v>
      </c>
      <c r="D40" s="195">
        <f>'Laramie Taxes'!E157</f>
        <v>1463776</v>
      </c>
    </row>
    <row r="41" spans="2:4" ht="15.75">
      <c r="B41" s="78" t="str">
        <f>'Laramie Taxes'!B158</f>
        <v>TOTALS</v>
      </c>
      <c r="C41" s="79">
        <f>'Laramie Taxes'!D158</f>
        <v>5.54</v>
      </c>
      <c r="D41" s="135">
        <f>'Laramie Taxes'!E158</f>
        <v>15017261</v>
      </c>
    </row>
    <row r="43" spans="2:4" ht="15.75">
      <c r="B43" s="187" t="s">
        <v>471</v>
      </c>
      <c r="C43" s="197" t="str">
        <f>'Natrona Taxes'!D150</f>
        <v>VALUATION:</v>
      </c>
      <c r="D43" s="197">
        <f>'Natrona Taxes'!E150</f>
        <v>1424308252</v>
      </c>
    </row>
    <row r="44" spans="2:4" ht="15.75">
      <c r="B44" s="78" t="str">
        <f>'Natrona Taxes'!B151</f>
        <v>COMMUNITY COLLEGE OPERATIONS (4 MILLS)</v>
      </c>
      <c r="C44" s="79">
        <f>'Natrona Taxes'!D151</f>
        <v>4</v>
      </c>
      <c r="D44" s="135">
        <f>'Natrona Taxes'!E151</f>
        <v>5697233</v>
      </c>
    </row>
    <row r="45" spans="2:4" ht="15.75">
      <c r="B45" s="78" t="str">
        <f>'Natrona Taxes'!B152</f>
        <v>ADDITIONAL COMMUNITY COLLEGE OPERATIONS (1 MILL)</v>
      </c>
      <c r="C45" s="79">
        <f>'Natrona Taxes'!D152</f>
        <v>1</v>
      </c>
      <c r="D45" s="135">
        <f>'Natrona Taxes'!E152</f>
        <v>1424308</v>
      </c>
    </row>
    <row r="46" spans="2:4" ht="15.75">
      <c r="B46" s="78" t="str">
        <f>'Natrona Taxes'!B153</f>
        <v>ADDITIONAL COMMUNITY COLLEGE OPERATIONS (1- 5 MILLS, VOTER APPROVED)</v>
      </c>
      <c r="C46" s="79">
        <f>'Natrona Taxes'!D153</f>
        <v>0</v>
      </c>
      <c r="D46" s="135">
        <f>'Natrona Taxes'!E153</f>
        <v>0</v>
      </c>
    </row>
    <row r="47" spans="2:4" ht="15.75">
      <c r="B47" s="78" t="str">
        <f>'Natrona Taxes'!B154</f>
        <v>BOARD OF COOPERATIVE EDUCATIONAL SERVICES (0.5 MILL)</v>
      </c>
      <c r="C47" s="79">
        <f>'Natrona Taxes'!D154</f>
        <v>1</v>
      </c>
      <c r="D47" s="135">
        <f>'Natrona Taxes'!E154</f>
        <v>712154</v>
      </c>
    </row>
    <row r="48" spans="2:4" ht="15.75">
      <c r="B48" s="78" t="str">
        <f>'Natrona Taxes'!B155</f>
        <v>BOARD OF COOPERATIVE EDUCATIONAL SERVICES (0.5 MILL)</v>
      </c>
      <c r="C48" s="79">
        <f>'Natrona Taxes'!D155</f>
        <v>0</v>
      </c>
      <c r="D48" s="135">
        <f>'Natrona Taxes'!E155</f>
        <v>0</v>
      </c>
    </row>
    <row r="49" spans="2:4" ht="15.75">
      <c r="B49" s="78" t="str">
        <f>'Natrona Taxes'!B156</f>
        <v>BOARD OF COOPERATIVE EDUCATIONAL SERVICES (0.5 MILL)</v>
      </c>
      <c r="C49" s="79">
        <f>'Natrona Taxes'!D156</f>
        <v>0</v>
      </c>
      <c r="D49" s="135">
        <f>'Natrona Taxes'!E156</f>
        <v>0</v>
      </c>
    </row>
    <row r="50" spans="2:4" ht="16.5" thickBot="1">
      <c r="B50" s="194" t="str">
        <f>'Natrona Taxes'!B157</f>
        <v>BONDS &amp; INTEREST (TOTAL)</v>
      </c>
      <c r="C50" s="80">
        <f>'Natrona Taxes'!D157</f>
        <v>0.89800000000000002</v>
      </c>
      <c r="D50" s="195">
        <f>'Natrona Taxes'!E157</f>
        <v>1279029</v>
      </c>
    </row>
    <row r="51" spans="2:4" ht="15.75">
      <c r="B51" s="78" t="str">
        <f>'Natrona Taxes'!B158</f>
        <v>TOTALS</v>
      </c>
      <c r="C51" s="79">
        <f>'Natrona Taxes'!D158</f>
        <v>6.3979999999999997</v>
      </c>
      <c r="D51" s="135">
        <f>'Natrona Taxes'!E158</f>
        <v>9112724</v>
      </c>
    </row>
    <row r="53" spans="2:4" ht="15.75">
      <c r="B53" s="187" t="s">
        <v>504</v>
      </c>
      <c r="C53" s="197" t="str">
        <f>'Park Taxes'!D150</f>
        <v>VALUATION:</v>
      </c>
      <c r="D53" s="197">
        <f>'Park Taxes'!E150</f>
        <v>851601842</v>
      </c>
    </row>
    <row r="54" spans="2:4" ht="15.75">
      <c r="B54" s="78" t="str">
        <f>'Park Taxes'!B151</f>
        <v>COMMUNITY COLLEGE OPERATIONS (4 MILLS)</v>
      </c>
      <c r="C54" s="79">
        <f>'Park Taxes'!D151</f>
        <v>4</v>
      </c>
      <c r="D54" s="135">
        <f>'Park Taxes'!E151</f>
        <v>3406407</v>
      </c>
    </row>
    <row r="55" spans="2:4" ht="15.75">
      <c r="B55" s="78" t="str">
        <f>'Park Taxes'!B152</f>
        <v>ADDITIONAL COMMUNITY COLLEGE OPERATIONS (1 MILL)</v>
      </c>
      <c r="C55" s="79">
        <f>'Park Taxes'!D152</f>
        <v>1</v>
      </c>
      <c r="D55" s="135">
        <f>'Park Taxes'!E152</f>
        <v>851602</v>
      </c>
    </row>
    <row r="56" spans="2:4" ht="15.75">
      <c r="B56" s="78" t="str">
        <f>'Park Taxes'!B153</f>
        <v>ADDITIONAL COMMUNITY COLLEGE OPERATIONS (1- 5 MILLS, VOTER APPROVED)</v>
      </c>
      <c r="C56" s="79">
        <f>'Park Taxes'!D153</f>
        <v>0</v>
      </c>
      <c r="D56" s="135">
        <f>'Park Taxes'!E153</f>
        <v>0</v>
      </c>
    </row>
    <row r="57" spans="2:4" ht="15.75">
      <c r="B57" s="78" t="str">
        <f>'Park Taxes'!B154</f>
        <v>BOARD OF COOPERATIVE EDUCATIONAL SERVICES (0.5 MILL)</v>
      </c>
      <c r="C57" s="79">
        <f>'Park Taxes'!D154</f>
        <v>0</v>
      </c>
      <c r="D57" s="135">
        <f>'Park Taxes'!E154</f>
        <v>0</v>
      </c>
    </row>
    <row r="58" spans="2:4" ht="15.75">
      <c r="B58" s="78" t="str">
        <f>'Park Taxes'!B155</f>
        <v>BOARD OF COOPERATIVE EDUCATIONAL SERVICES (0.5 MILL)</v>
      </c>
      <c r="C58" s="79">
        <f>'Park Taxes'!D155</f>
        <v>0</v>
      </c>
      <c r="D58" s="135">
        <f>'Park Taxes'!E155</f>
        <v>0</v>
      </c>
    </row>
    <row r="59" spans="2:4" ht="15.75">
      <c r="B59" s="78" t="str">
        <f>'Park Taxes'!B156</f>
        <v>BOARD OF COOPERATIVE EDUCATIONAL SERVICES (0.5 MILL)</v>
      </c>
      <c r="C59" s="79">
        <f>'Park Taxes'!D156</f>
        <v>0</v>
      </c>
      <c r="D59" s="135">
        <f>'Park Taxes'!E156</f>
        <v>0</v>
      </c>
    </row>
    <row r="60" spans="2:4" ht="16.5" thickBot="1">
      <c r="B60" s="194" t="str">
        <f>'Park Taxes'!B157</f>
        <v>BONDS &amp; INTEREST (TOTAL)</v>
      </c>
      <c r="C60" s="80">
        <f>'Park Taxes'!D157</f>
        <v>0</v>
      </c>
      <c r="D60" s="195">
        <f>'Park Taxes'!E157</f>
        <v>0</v>
      </c>
    </row>
    <row r="61" spans="2:4" ht="15.75">
      <c r="B61" s="78" t="str">
        <f>'Park Taxes'!B158</f>
        <v>TOTALS</v>
      </c>
      <c r="C61" s="79">
        <f>'Park Taxes'!D158</f>
        <v>5</v>
      </c>
      <c r="D61" s="135">
        <f>'Park Taxes'!E158</f>
        <v>4258009</v>
      </c>
    </row>
    <row r="63" spans="2:4" ht="15.75">
      <c r="B63" s="187" t="s">
        <v>515</v>
      </c>
      <c r="C63" s="197" t="str">
        <f>'Sheridan Taxes'!D150</f>
        <v>VALUATION:</v>
      </c>
      <c r="D63" s="197">
        <f>'Sheridan Taxes'!E150</f>
        <v>622875881</v>
      </c>
    </row>
    <row r="64" spans="2:4" ht="15.75">
      <c r="B64" s="78" t="str">
        <f>'Sheridan Taxes'!B151</f>
        <v>COMMUNITY COLLEGE OPERATIONS (4 MILLS)</v>
      </c>
      <c r="C64" s="79">
        <f>'Sheridan Taxes'!D151</f>
        <v>4</v>
      </c>
      <c r="D64" s="135">
        <f>'Sheridan Taxes'!E151</f>
        <v>2491504</v>
      </c>
    </row>
    <row r="65" spans="2:4" ht="15.75">
      <c r="B65" s="78" t="str">
        <f>'Sheridan Taxes'!B152</f>
        <v>ADDITIONAL COMMUNITY COLLEGE OPERATIONS (1 MILL)</v>
      </c>
      <c r="C65" s="79">
        <f>'Sheridan Taxes'!D152</f>
        <v>1</v>
      </c>
      <c r="D65" s="135">
        <f>'Sheridan Taxes'!E152</f>
        <v>622876</v>
      </c>
    </row>
    <row r="66" spans="2:4" ht="15.75">
      <c r="B66" s="78" t="str">
        <f>'Sheridan Taxes'!B153</f>
        <v>ADDITIONAL COMMUNITY COLLEGE OPERATIONS (1- 5 MILLS, VOTER APPROVED)</v>
      </c>
      <c r="C66" s="79">
        <f>'Sheridan Taxes'!D153</f>
        <v>0</v>
      </c>
      <c r="D66" s="135">
        <f>'Sheridan Taxes'!E153</f>
        <v>0</v>
      </c>
    </row>
    <row r="67" spans="2:4" ht="15.75">
      <c r="B67" s="78" t="str">
        <f>'Sheridan Taxes'!B154</f>
        <v>BOARD OF COOPERATIVE EDUCATIONAL SERVICES (0.5 MILL)</v>
      </c>
      <c r="C67" s="79">
        <f>'Sheridan Taxes'!D154</f>
        <v>0.5</v>
      </c>
      <c r="D67" s="135">
        <f>'Sheridan Taxes'!E154</f>
        <v>311438</v>
      </c>
    </row>
    <row r="68" spans="2:4" ht="15.75">
      <c r="B68" s="78" t="str">
        <f>'Sheridan Taxes'!B155</f>
        <v>BOARD OF COOPERATIVE EDUCATIONAL SERVICES (0.5 MILL)</v>
      </c>
      <c r="C68" s="79">
        <f>'Sheridan Taxes'!D155</f>
        <v>0</v>
      </c>
      <c r="D68" s="135">
        <f>'Sheridan Taxes'!E155</f>
        <v>0</v>
      </c>
    </row>
    <row r="69" spans="2:4" ht="15.75">
      <c r="B69" s="78" t="str">
        <f>'Sheridan Taxes'!B156</f>
        <v>BOARD OF COOPERATIVE EDUCATIONAL SERVICES (0.5 MILL)</v>
      </c>
      <c r="C69" s="79">
        <f>'Sheridan Taxes'!D156</f>
        <v>0</v>
      </c>
      <c r="D69" s="135">
        <f>'Sheridan Taxes'!E156</f>
        <v>0</v>
      </c>
    </row>
    <row r="70" spans="2:4" ht="16.5" thickBot="1">
      <c r="B70" s="194" t="str">
        <f>'Sheridan Taxes'!B157</f>
        <v>BONDS &amp; INTEREST (TOTAL)</v>
      </c>
      <c r="C70" s="80">
        <f>'Sheridan Taxes'!D157</f>
        <v>0</v>
      </c>
      <c r="D70" s="195">
        <f>'Sheridan Taxes'!E157</f>
        <v>0</v>
      </c>
    </row>
    <row r="71" spans="2:4" ht="15.75">
      <c r="B71" s="78" t="str">
        <f>'Sheridan Taxes'!B158</f>
        <v>TOTALS</v>
      </c>
      <c r="C71" s="79">
        <f>'Sheridan Taxes'!D158</f>
        <v>5.5</v>
      </c>
      <c r="D71" s="135">
        <f>'Sheridan Taxes'!E158</f>
        <v>3425818</v>
      </c>
    </row>
    <row r="73" spans="2:4" ht="15.75">
      <c r="B73" s="187" t="s">
        <v>472</v>
      </c>
      <c r="C73" s="197" t="str">
        <f>'Sweetwater Taxes'!D150</f>
        <v>VALUATION:</v>
      </c>
      <c r="D73" s="197">
        <f>'Sweetwater Taxes'!E150</f>
        <v>2318423330</v>
      </c>
    </row>
    <row r="74" spans="2:4" ht="15" customHeight="1">
      <c r="B74" s="78" t="str">
        <f>'Sweetwater Taxes'!B151</f>
        <v>COMMUNITY COLLEGE OPERATIONS (4 MILLS)</v>
      </c>
      <c r="C74" s="79">
        <f>'Sweetwater Taxes'!D151</f>
        <v>4</v>
      </c>
      <c r="D74" s="135">
        <f>'Sweetwater Taxes'!E151</f>
        <v>9273693</v>
      </c>
    </row>
    <row r="75" spans="2:4" ht="15.75">
      <c r="B75" s="78" t="str">
        <f>'Sweetwater Taxes'!B152</f>
        <v>ADDITIONAL COMMUNITY COLLEGE OPERATIONS (1 MILL)</v>
      </c>
      <c r="C75" s="79">
        <f>'Sweetwater Taxes'!D152</f>
        <v>1</v>
      </c>
      <c r="D75" s="135">
        <f>'Sweetwater Taxes'!E152</f>
        <v>2318423</v>
      </c>
    </row>
    <row r="76" spans="2:4" ht="15.75">
      <c r="B76" s="78" t="str">
        <f>'Sweetwater Taxes'!B153</f>
        <v>ADDITIONAL COMMUNITY COLLEGE OPERATIONS (1- 5 MILLS, VOTER APPROVED)</v>
      </c>
      <c r="C76" s="79">
        <f>'Sweetwater Taxes'!D153</f>
        <v>0</v>
      </c>
      <c r="D76" s="135">
        <f>'Sweetwater Taxes'!E153</f>
        <v>0</v>
      </c>
    </row>
    <row r="77" spans="2:4" ht="15.75">
      <c r="B77" s="78" t="str">
        <f>'Sweetwater Taxes'!B154</f>
        <v>BOARD OF COOPERATIVE EDUCATIONAL SERVICES (0.5 MILL)</v>
      </c>
      <c r="C77" s="79">
        <f>'Sweetwater Taxes'!D154</f>
        <v>0.5</v>
      </c>
      <c r="D77" s="135">
        <f>'Sweetwater Taxes'!E154</f>
        <v>1159212</v>
      </c>
    </row>
    <row r="78" spans="2:4" ht="15.75">
      <c r="B78" s="78" t="str">
        <f>'Sweetwater Taxes'!B155</f>
        <v>BOARD OF COOPERATIVE EDUCATIONAL SERVICES (0.5 MILL)</v>
      </c>
      <c r="C78" s="79">
        <f>'Sweetwater Taxes'!D155</f>
        <v>0</v>
      </c>
      <c r="D78" s="135">
        <f>'Sweetwater Taxes'!E155</f>
        <v>0</v>
      </c>
    </row>
    <row r="79" spans="2:4" ht="15.75">
      <c r="B79" s="78" t="str">
        <f>'Sweetwater Taxes'!B156</f>
        <v>BOARD OF COOPERATIVE EDUCATIONAL SERVICES (0.5 MILL)</v>
      </c>
      <c r="C79" s="79">
        <f>'Sweetwater Taxes'!D156</f>
        <v>0</v>
      </c>
      <c r="D79" s="135">
        <f>'Sweetwater Taxes'!E156</f>
        <v>0</v>
      </c>
    </row>
    <row r="80" spans="2:4" ht="16.5" thickBot="1">
      <c r="B80" s="194" t="str">
        <f>'Sweetwater Taxes'!B157</f>
        <v>BONDS &amp; INTEREST (TOTAL)</v>
      </c>
      <c r="C80" s="80">
        <f>'Sweetwater Taxes'!D157</f>
        <v>0</v>
      </c>
      <c r="D80" s="195">
        <f>'Sweetwater Taxes'!E157</f>
        <v>0</v>
      </c>
    </row>
    <row r="81" spans="2:4" ht="15.75">
      <c r="B81" s="78" t="str">
        <f>'Sweetwater Taxes'!B158</f>
        <v>TOTALS</v>
      </c>
      <c r="C81" s="79">
        <f>'Sweetwater Taxes'!D158</f>
        <v>5.5</v>
      </c>
      <c r="D81" s="135">
        <f>'Sweetwater Taxes'!E158</f>
        <v>12751328</v>
      </c>
    </row>
    <row r="84" spans="2:4" ht="15.75">
      <c r="B84" s="470" t="s">
        <v>380</v>
      </c>
      <c r="C84" s="513">
        <f>D11+D81+D71+D61+D51+D41+D31+D21</f>
        <v>66894474</v>
      </c>
      <c r="D84" s="513"/>
    </row>
  </sheetData>
  <sortState xmlns:xlrd2="http://schemas.microsoft.com/office/spreadsheetml/2017/richdata2" ref="F1:I84">
    <sortCondition ref="F1"/>
  </sortState>
  <mergeCells count="1">
    <mergeCell ref="C84:D84"/>
  </mergeCells>
  <phoneticPr fontId="2" type="noConversion"/>
  <pageMargins left="0.25" right="0.25" top="0.75" bottom="0.75" header="0.3" footer="0.3"/>
  <pageSetup scale="69" orientation="landscape" r:id="rId1"/>
  <headerFooter alignWithMargins="0">
    <oddFooter xml:space="preserve">&amp;C&amp;A&amp;R&amp;P of &amp;N
</oddFooter>
  </headerFooter>
  <rowBreaks count="1" manualBreakCount="1">
    <brk id="4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4" tint="0.39997558519241921"/>
  </sheetPr>
  <dimension ref="A1:J88"/>
  <sheetViews>
    <sheetView workbookViewId="0">
      <selection activeCell="B88" sqref="B88:F88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"CROOK COUNTY "&amp;D3</f>
        <v>CROOK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v>2024</v>
      </c>
      <c r="D3" s="34">
        <f>'Albany Value'!D3</f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v>223734295</v>
      </c>
      <c r="D6" s="17">
        <f>D25</f>
        <v>219528733.66</v>
      </c>
      <c r="E6" s="29">
        <v>21254766</v>
      </c>
      <c r="F6" s="17">
        <f>F25</f>
        <v>20855258</v>
      </c>
      <c r="G6" s="17">
        <f t="shared" ref="G6:G11" si="0">D6-C6</f>
        <v>-4205561.3400000036</v>
      </c>
      <c r="H6" s="18">
        <f>IF(E6=0,"",F6/E6-1)</f>
        <v>-1.8796160823412511E-2</v>
      </c>
      <c r="I6" s="22">
        <f>IF(D6=0,"N/A",F6/D6)</f>
        <v>9.5000128922986662E-2</v>
      </c>
    </row>
    <row r="7" spans="1:10">
      <c r="A7" s="1" t="s">
        <v>14</v>
      </c>
      <c r="B7" s="36" t="s">
        <v>70</v>
      </c>
      <c r="C7" s="29">
        <v>1371336844</v>
      </c>
      <c r="D7" s="17">
        <f>D42</f>
        <v>995811273.55000019</v>
      </c>
      <c r="E7" s="29">
        <v>117719403</v>
      </c>
      <c r="F7" s="17">
        <f>F42</f>
        <v>94602057</v>
      </c>
      <c r="G7" s="17">
        <f t="shared" si="0"/>
        <v>-375525570.44999981</v>
      </c>
      <c r="H7" s="18">
        <f t="shared" ref="H7:H14" si="1">IF(E7=0,"",F7/E7-1)</f>
        <v>-0.19637668396942176</v>
      </c>
      <c r="I7" s="22">
        <f>IF(D7=0,"N/A",F7/D7)</f>
        <v>9.4999985953914776E-2</v>
      </c>
    </row>
    <row r="8" spans="1:10">
      <c r="A8" s="1" t="s">
        <v>17</v>
      </c>
      <c r="B8" s="36" t="s">
        <v>71</v>
      </c>
      <c r="C8" s="29">
        <v>81563661</v>
      </c>
      <c r="D8" s="17">
        <f>D49</f>
        <v>74636632.960000008</v>
      </c>
      <c r="E8" s="29">
        <v>7728725</v>
      </c>
      <c r="F8" s="17">
        <f>F49</f>
        <v>7090474</v>
      </c>
      <c r="G8" s="17">
        <f t="shared" si="0"/>
        <v>-6927028.0399999917</v>
      </c>
      <c r="H8" s="18">
        <f t="shared" si="1"/>
        <v>-8.2581667739504261E-2</v>
      </c>
      <c r="I8" s="22">
        <f>IF(D8=0,"N/A",F8/D8)</f>
        <v>9.4999917852671562E-2</v>
      </c>
    </row>
    <row r="9" spans="1:10">
      <c r="A9" s="1" t="s">
        <v>19</v>
      </c>
      <c r="B9" s="36" t="s">
        <v>20</v>
      </c>
      <c r="C9" s="29">
        <v>138463471</v>
      </c>
      <c r="D9" s="17">
        <f>D87</f>
        <v>151430105</v>
      </c>
      <c r="E9" s="29">
        <v>14489739</v>
      </c>
      <c r="F9" s="17">
        <f>F87</f>
        <v>17414470</v>
      </c>
      <c r="G9" s="17">
        <f t="shared" si="0"/>
        <v>12966634</v>
      </c>
      <c r="H9" s="18">
        <f t="shared" si="1"/>
        <v>0.20184842528909597</v>
      </c>
      <c r="I9" s="22">
        <f>IF(D9=0,"N/A",F9/D9)</f>
        <v>0.11500005233437566</v>
      </c>
    </row>
    <row r="10" spans="1:10">
      <c r="B10" s="1" t="s">
        <v>23</v>
      </c>
      <c r="C10" s="29">
        <v>98272387</v>
      </c>
      <c r="D10" s="279">
        <f>'STATE ASSESSED'!C10</f>
        <v>80646008</v>
      </c>
      <c r="E10" s="29">
        <v>98272387</v>
      </c>
      <c r="F10" s="279">
        <f>D10</f>
        <v>80646008</v>
      </c>
      <c r="G10" s="17">
        <f t="shared" si="0"/>
        <v>-17626379</v>
      </c>
      <c r="H10" s="18">
        <f t="shared" si="1"/>
        <v>-0.17936247951319229</v>
      </c>
      <c r="I10" s="22">
        <f>IF(D10=0,"N/A",F10/D10)</f>
        <v>1</v>
      </c>
    </row>
    <row r="11" spans="1:10">
      <c r="B11" s="1" t="s">
        <v>66</v>
      </c>
      <c r="C11" s="280">
        <v>512225577</v>
      </c>
      <c r="D11" s="279">
        <f>'STATE ASSESSED'!F10</f>
        <v>546830502</v>
      </c>
      <c r="E11" s="29">
        <v>58785902</v>
      </c>
      <c r="F11" s="279">
        <f>'STATE ASSESSED'!I10</f>
        <v>62673621</v>
      </c>
      <c r="G11" s="17">
        <f t="shared" si="0"/>
        <v>34604925</v>
      </c>
      <c r="H11" s="18">
        <f>IF(E11=0,"",F11/E11-1)</f>
        <v>6.6133526368277851E-2</v>
      </c>
      <c r="I11" s="22">
        <f>F11/D11</f>
        <v>0.11461251845091845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v>1815098271</v>
      </c>
      <c r="D13" s="15">
        <f>SUM(D6:D9)</f>
        <v>1441406745.1700003</v>
      </c>
      <c r="E13" s="15">
        <v>161192633</v>
      </c>
      <c r="F13" s="15">
        <f>SUM(F6:F9)</f>
        <v>139962259</v>
      </c>
      <c r="G13" s="15">
        <f>SUM(G6:G9)</f>
        <v>-373691525.8299998</v>
      </c>
      <c r="H13" s="19">
        <f t="shared" si="1"/>
        <v>-0.13170809115079096</v>
      </c>
      <c r="I13" s="21"/>
    </row>
    <row r="14" spans="1:10">
      <c r="B14" s="12" t="s">
        <v>74</v>
      </c>
      <c r="C14" s="16">
        <v>610497964</v>
      </c>
      <c r="D14" s="16">
        <f>SUM(D10:D11)</f>
        <v>627476510</v>
      </c>
      <c r="E14" s="16">
        <v>157058289</v>
      </c>
      <c r="F14" s="16">
        <f>SUM(F10:F11)</f>
        <v>143319629</v>
      </c>
      <c r="G14" s="16">
        <f>SUM(G10:G11)</f>
        <v>16978546</v>
      </c>
      <c r="H14" s="20">
        <f t="shared" si="1"/>
        <v>-8.7474911941769595E-2</v>
      </c>
      <c r="I14" s="21"/>
    </row>
    <row r="15" spans="1:10">
      <c r="B15" s="7" t="s">
        <v>72</v>
      </c>
      <c r="C15" s="15">
        <v>2425596235</v>
      </c>
      <c r="D15" s="486">
        <f>SUM(D13:D14)</f>
        <v>2068883255.1700003</v>
      </c>
      <c r="E15" s="15">
        <v>318250922</v>
      </c>
      <c r="F15" s="486">
        <f>SUM(F13:F14)</f>
        <v>283281888</v>
      </c>
      <c r="G15" s="15">
        <f>SUM(G13:G14)</f>
        <v>-356712979.8299998</v>
      </c>
      <c r="H15" s="19">
        <f>IF(E15=0,"",F15/E15-1)</f>
        <v>-0.10987881442806946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17">
        <v>8336037</v>
      </c>
      <c r="D22" s="3">
        <v>7976836.79</v>
      </c>
      <c r="E22" s="29">
        <v>791924</v>
      </c>
      <c r="F22" s="3">
        <v>757803</v>
      </c>
      <c r="G22" s="17">
        <f>D22-C22</f>
        <v>-359200.20999999996</v>
      </c>
      <c r="H22" s="18">
        <f>IF(E22=0,"",F22/E22-1)</f>
        <v>-4.3086205241917197E-2</v>
      </c>
      <c r="I22" s="22">
        <f>IF(D22=0,"N/A",F22/D22)</f>
        <v>9.5000439390963143E-2</v>
      </c>
    </row>
    <row r="23" spans="1:9">
      <c r="A23" s="1">
        <v>120</v>
      </c>
      <c r="B23" s="36" t="s">
        <v>76</v>
      </c>
      <c r="C23" s="17">
        <v>44390392</v>
      </c>
      <c r="D23" s="3">
        <v>42401772.700000003</v>
      </c>
      <c r="E23" s="29">
        <v>4217093</v>
      </c>
      <c r="F23" s="3">
        <v>4028168</v>
      </c>
      <c r="G23" s="17">
        <f>D23-C23</f>
        <v>-1988619.299999997</v>
      </c>
      <c r="H23" s="18">
        <f>IF(E23=0,"",F23/E23-1)</f>
        <v>-4.4799818263434044E-2</v>
      </c>
      <c r="I23" s="22">
        <f>IF(D23=0,"N/A",F23/D23)</f>
        <v>9.4999990413136656E-2</v>
      </c>
    </row>
    <row r="24" spans="1:9">
      <c r="A24" s="28">
        <v>130</v>
      </c>
      <c r="B24" s="37" t="s">
        <v>77</v>
      </c>
      <c r="C24" s="26">
        <v>171007866</v>
      </c>
      <c r="D24" s="4">
        <v>169150124.16999999</v>
      </c>
      <c r="E24" s="30">
        <v>16245749</v>
      </c>
      <c r="F24" s="4">
        <v>16069287</v>
      </c>
      <c r="G24" s="26">
        <f>D24-C24</f>
        <v>-1857741.8300000131</v>
      </c>
      <c r="H24" s="23">
        <f>IF(E24=0,"",F24/E24-1)</f>
        <v>-1.0862041510058984E-2</v>
      </c>
      <c r="I24" s="24">
        <f>IF(D24=0,"N/A",F24/D24)</f>
        <v>9.500014900284659E-2</v>
      </c>
    </row>
    <row r="25" spans="1:9">
      <c r="A25" s="7" t="s">
        <v>15</v>
      </c>
      <c r="B25" s="7" t="s">
        <v>16</v>
      </c>
      <c r="C25" s="15">
        <v>223734295</v>
      </c>
      <c r="D25" s="15">
        <f>SUM(D22:D24)</f>
        <v>219528733.66</v>
      </c>
      <c r="E25" s="15">
        <v>21254766</v>
      </c>
      <c r="F25" s="15">
        <f t="shared" ref="F25" si="2">SUM(F22:F24)</f>
        <v>20855258</v>
      </c>
      <c r="G25" s="15">
        <f>SUM(G22:G24)</f>
        <v>-4205561.3400000101</v>
      </c>
      <c r="H25" s="19">
        <f>IF(E25=0,"",F25/E25-1)</f>
        <v>-1.8796160823412511E-2</v>
      </c>
      <c r="I25" s="25">
        <f>IF(D25=0,"N/A",F25/D25)</f>
        <v>9.5000128922986662E-2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3207.53</v>
      </c>
      <c r="D29" s="3">
        <v>3239.1899999999996</v>
      </c>
      <c r="E29" s="31">
        <v>2598.8960352670119</v>
      </c>
      <c r="F29" s="27">
        <f>IF(D29&lt;&gt;0,D22/D29,0)</f>
        <v>2462.6023141587871</v>
      </c>
      <c r="G29" s="17">
        <f>D29-C29</f>
        <v>31.6599999999994</v>
      </c>
      <c r="H29" s="27">
        <f>F29-E29</f>
        <v>-136.29372110822487</v>
      </c>
      <c r="I29" s="2"/>
    </row>
    <row r="30" spans="1:9">
      <c r="A30" s="1">
        <v>120</v>
      </c>
      <c r="B30" s="36" t="s">
        <v>76</v>
      </c>
      <c r="C30" s="29">
        <v>106007.21</v>
      </c>
      <c r="D30" s="3">
        <v>105034.56</v>
      </c>
      <c r="E30" s="31">
        <v>418.74880019953355</v>
      </c>
      <c r="F30" s="27">
        <f>IF(D30&lt;&gt;0,D23/D30,0)</f>
        <v>403.69353382353393</v>
      </c>
      <c r="G30" s="17">
        <f>D30-C30</f>
        <v>-972.65000000000873</v>
      </c>
      <c r="H30" s="27">
        <f>F30-E30</f>
        <v>-15.055266375999622</v>
      </c>
      <c r="I30" s="2"/>
    </row>
    <row r="31" spans="1:9">
      <c r="A31" s="1">
        <v>130</v>
      </c>
      <c r="B31" s="36" t="s">
        <v>77</v>
      </c>
      <c r="C31" s="29">
        <v>1223150.8256049999</v>
      </c>
      <c r="D31" s="3">
        <v>1241955.3910000001</v>
      </c>
      <c r="E31" s="31">
        <v>139.80930431487496</v>
      </c>
      <c r="F31" s="27">
        <f>IF(D31&lt;&gt;0,D24/D31,0)</f>
        <v>136.19661816822853</v>
      </c>
      <c r="G31" s="17">
        <f>D31-C31</f>
        <v>18804.565395000158</v>
      </c>
      <c r="H31" s="27">
        <f>F31-E31</f>
        <v>-3.6126861466464391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334345825</v>
      </c>
      <c r="D38" s="3">
        <v>290633402.76000005</v>
      </c>
      <c r="E38" s="29">
        <v>31762953</v>
      </c>
      <c r="F38" s="306">
        <v>27610143</v>
      </c>
      <c r="G38" s="17">
        <f>D38-C38</f>
        <v>-43712422.23999995</v>
      </c>
      <c r="H38" s="18">
        <f>IF(E38=0,"",F38/E38-1)</f>
        <v>-0.13074382599124201</v>
      </c>
      <c r="I38" s="22">
        <f>IF(D38=0,"N/A",F38/D38)</f>
        <v>9.4999895875010523E-2</v>
      </c>
    </row>
    <row r="39" spans="1:9">
      <c r="A39" s="1">
        <v>300</v>
      </c>
      <c r="B39" s="36" t="s">
        <v>64</v>
      </c>
      <c r="C39" s="29">
        <v>912580000</v>
      </c>
      <c r="D39" s="3">
        <v>571295059.34000003</v>
      </c>
      <c r="E39" s="29">
        <v>73890273</v>
      </c>
      <c r="F39" s="306">
        <v>54273040</v>
      </c>
      <c r="G39" s="17">
        <f>D39-C39</f>
        <v>-341284940.65999997</v>
      </c>
      <c r="H39" s="18">
        <f>IF(E39=0,"",F39/E39-1)</f>
        <v>-0.2654914131931817</v>
      </c>
      <c r="I39" s="22">
        <f>IF(D39=0,"N/A",F39/D39)</f>
        <v>9.5000016388554112E-2</v>
      </c>
    </row>
    <row r="40" spans="1:9">
      <c r="A40" s="1">
        <v>400</v>
      </c>
      <c r="B40" s="36" t="s">
        <v>62</v>
      </c>
      <c r="C40" s="29">
        <v>21331424</v>
      </c>
      <c r="D40" s="3">
        <v>22887736</v>
      </c>
      <c r="E40" s="29">
        <v>2026493</v>
      </c>
      <c r="F40" s="306">
        <v>2174354</v>
      </c>
      <c r="G40" s="17">
        <f>D40-C40</f>
        <v>1556312</v>
      </c>
      <c r="H40" s="18">
        <f>IF(E40=0,"",F40/E40-1)</f>
        <v>7.2963982604430377E-2</v>
      </c>
      <c r="I40" s="22">
        <f>IF(D40=0,"N/A",F40/D40)</f>
        <v>9.5000833634222279E-2</v>
      </c>
    </row>
    <row r="41" spans="1:9">
      <c r="A41" s="28">
        <v>500</v>
      </c>
      <c r="B41" s="37" t="s">
        <v>63</v>
      </c>
      <c r="C41" s="30">
        <v>103079595</v>
      </c>
      <c r="D41" s="4">
        <v>110995075.45</v>
      </c>
      <c r="E41" s="30">
        <v>10039684</v>
      </c>
      <c r="F41" s="307">
        <v>10544520</v>
      </c>
      <c r="G41" s="26">
        <f>D41-C41</f>
        <v>7915480.450000003</v>
      </c>
      <c r="H41" s="23">
        <f>IF(E41=0,"",F41/E41-1)</f>
        <v>5.0284052765007248E-2</v>
      </c>
      <c r="I41" s="24">
        <f>IF(D41=0,"N/A",F41/D41)</f>
        <v>9.4999890375767115E-2</v>
      </c>
    </row>
    <row r="42" spans="1:9">
      <c r="A42" s="7" t="s">
        <v>14</v>
      </c>
      <c r="B42" s="7" t="s">
        <v>69</v>
      </c>
      <c r="C42" s="15">
        <v>1371336844</v>
      </c>
      <c r="D42" s="15">
        <f>SUM(D38:D41)</f>
        <v>995811273.55000019</v>
      </c>
      <c r="E42" s="15">
        <v>117719403</v>
      </c>
      <c r="F42" s="15">
        <f>SUM(F38:F41)</f>
        <v>94602057</v>
      </c>
      <c r="G42" s="15">
        <f>SUM(G38:G41)</f>
        <v>-375525570.44999993</v>
      </c>
      <c r="H42" s="19">
        <f>IF(E42=0,"",F42/E42-1)</f>
        <v>-0.19637668396942176</v>
      </c>
      <c r="I42" s="25">
        <f>IF(D42=0,"N/A",F42/D42)</f>
        <v>9.4999985953914776E-2</v>
      </c>
    </row>
    <row r="43" spans="1:9">
      <c r="D43" s="2"/>
      <c r="F43" s="2"/>
      <c r="G43" s="2"/>
      <c r="H43" s="2"/>
      <c r="I43" s="2"/>
    </row>
    <row r="44" spans="1:9"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27078291</v>
      </c>
      <c r="D47" s="3">
        <v>18895969.460000001</v>
      </c>
      <c r="E47" s="29">
        <v>2552611</v>
      </c>
      <c r="F47" s="3">
        <v>1795114</v>
      </c>
      <c r="G47" s="17">
        <f>D47-C47</f>
        <v>-8182321.5399999991</v>
      </c>
      <c r="H47" s="18">
        <f>IF(E47=0,"",F47/E47-1)</f>
        <v>-0.29675379444811611</v>
      </c>
      <c r="I47" s="22">
        <f>IF(D47=0,"N/A",F47/D47)</f>
        <v>9.4999836012647748E-2</v>
      </c>
    </row>
    <row r="48" spans="1:9">
      <c r="A48" s="28">
        <v>730</v>
      </c>
      <c r="B48" s="37" t="s">
        <v>67</v>
      </c>
      <c r="C48" s="30">
        <v>54485370</v>
      </c>
      <c r="D48" s="4">
        <v>55740663.5</v>
      </c>
      <c r="E48" s="30">
        <v>5176114</v>
      </c>
      <c r="F48" s="4">
        <v>5295360</v>
      </c>
      <c r="G48" s="26">
        <f>D48-C48</f>
        <v>1255293.5</v>
      </c>
      <c r="H48" s="23">
        <f>IF(E48=0,"",F48/E48-1)</f>
        <v>2.3037746077462673E-2</v>
      </c>
      <c r="I48" s="24">
        <f>IF(D48=0,"N/A",F48/D48)</f>
        <v>9.4999945596270133E-2</v>
      </c>
    </row>
    <row r="49" spans="1:9">
      <c r="A49" s="7" t="s">
        <v>17</v>
      </c>
      <c r="B49" s="7" t="s">
        <v>68</v>
      </c>
      <c r="C49" s="15">
        <v>81563661</v>
      </c>
      <c r="D49" s="15">
        <f>SUM(D47:D48)</f>
        <v>74636632.960000008</v>
      </c>
      <c r="E49" s="15">
        <v>7728725</v>
      </c>
      <c r="F49" s="15">
        <f>SUM(F47:F48)</f>
        <v>7090474</v>
      </c>
      <c r="G49" s="15">
        <f>SUM(G47:G48)</f>
        <v>-6927028.0399999991</v>
      </c>
      <c r="H49" s="19">
        <f>IF(E49=0,"",F49/E49-1)</f>
        <v>-8.2581667739504261E-2</v>
      </c>
      <c r="I49" s="25">
        <f>IF(D49=0,"N/A",F49/D49)</f>
        <v>9.4999917852671562E-2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340772</v>
      </c>
      <c r="D56" s="3">
        <v>306566</v>
      </c>
      <c r="E56" s="29">
        <v>39189</v>
      </c>
      <c r="F56" s="3">
        <v>35255</v>
      </c>
      <c r="G56" s="17">
        <f>D56-C56</f>
        <v>-34206</v>
      </c>
      <c r="H56" s="18">
        <f t="shared" ref="H56:H87" si="3">IF(E56=0,"",F56/E56-1)</f>
        <v>-0.1003853122049555</v>
      </c>
      <c r="I56" s="22">
        <f t="shared" ref="I56:I87" si="4">IF(D56=0,"N/A",F56/D56)</f>
        <v>0.11499970642537007</v>
      </c>
    </row>
    <row r="57" spans="1:9">
      <c r="A57" s="1">
        <v>502</v>
      </c>
      <c r="B57" s="1" t="s">
        <v>28</v>
      </c>
      <c r="C57" s="29">
        <v>0</v>
      </c>
      <c r="D57" s="3">
        <v>0</v>
      </c>
      <c r="E57" s="29">
        <v>0</v>
      </c>
      <c r="F57" s="3">
        <v>0</v>
      </c>
      <c r="G57" s="17">
        <f t="shared" ref="G57:G86" si="5">D57-C57</f>
        <v>0</v>
      </c>
      <c r="H57" s="18" t="str">
        <f t="shared" si="3"/>
        <v/>
      </c>
      <c r="I57" s="22" t="str">
        <f t="shared" si="4"/>
        <v>N/A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5"/>
        <v>0</v>
      </c>
      <c r="H58" s="18" t="str">
        <f t="shared" si="3"/>
        <v/>
      </c>
      <c r="I58" s="22" t="str">
        <f t="shared" si="4"/>
        <v>N/A</v>
      </c>
    </row>
    <row r="59" spans="1:9">
      <c r="A59" s="1">
        <v>504</v>
      </c>
      <c r="B59" s="1" t="s">
        <v>30</v>
      </c>
      <c r="C59" s="29">
        <v>0</v>
      </c>
      <c r="D59" s="3">
        <v>0</v>
      </c>
      <c r="E59" s="29">
        <v>0</v>
      </c>
      <c r="F59" s="3">
        <v>0</v>
      </c>
      <c r="G59" s="17">
        <f t="shared" si="5"/>
        <v>0</v>
      </c>
      <c r="H59" s="18" t="str">
        <f t="shared" si="3"/>
        <v/>
      </c>
      <c r="I59" s="22" t="str">
        <f t="shared" si="4"/>
        <v>N/A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5"/>
        <v>0</v>
      </c>
      <c r="H60" s="18" t="str">
        <f t="shared" si="3"/>
        <v/>
      </c>
      <c r="I60" s="22" t="str">
        <f t="shared" si="4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5"/>
        <v>0</v>
      </c>
      <c r="H61" s="18" t="str">
        <f t="shared" si="3"/>
        <v/>
      </c>
      <c r="I61" s="22" t="str">
        <f t="shared" si="4"/>
        <v>N/A</v>
      </c>
    </row>
    <row r="62" spans="1:9">
      <c r="A62" s="1">
        <v>507</v>
      </c>
      <c r="B62" s="1" t="s">
        <v>33</v>
      </c>
      <c r="C62" s="29">
        <v>14274606</v>
      </c>
      <c r="D62" s="3">
        <v>13288406</v>
      </c>
      <c r="E62" s="29">
        <v>1641580</v>
      </c>
      <c r="F62" s="3">
        <v>1528167</v>
      </c>
      <c r="G62" s="17">
        <f t="shared" si="5"/>
        <v>-986200</v>
      </c>
      <c r="H62" s="18">
        <f t="shared" si="3"/>
        <v>-6.9087708183579233E-2</v>
      </c>
      <c r="I62" s="22">
        <f t="shared" si="4"/>
        <v>0.11500002332860691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5"/>
        <v>0</v>
      </c>
      <c r="H63" s="18" t="str">
        <f t="shared" si="3"/>
        <v/>
      </c>
      <c r="I63" s="22" t="str">
        <f t="shared" si="4"/>
        <v>N/A</v>
      </c>
    </row>
    <row r="64" spans="1:9">
      <c r="A64" s="1">
        <v>509</v>
      </c>
      <c r="B64" s="1" t="s">
        <v>24</v>
      </c>
      <c r="C64" s="29">
        <v>0</v>
      </c>
      <c r="D64" s="3">
        <v>0</v>
      </c>
      <c r="E64" s="29">
        <v>0</v>
      </c>
      <c r="F64" s="3">
        <v>0</v>
      </c>
      <c r="G64" s="17">
        <f t="shared" si="5"/>
        <v>0</v>
      </c>
      <c r="H64" s="18" t="str">
        <f t="shared" si="3"/>
        <v/>
      </c>
      <c r="I64" s="22" t="str">
        <f t="shared" si="4"/>
        <v>N/A</v>
      </c>
    </row>
    <row r="65" spans="1:9">
      <c r="A65" s="1">
        <v>510</v>
      </c>
      <c r="B65" s="1" t="s">
        <v>35</v>
      </c>
      <c r="C65" s="29">
        <v>0</v>
      </c>
      <c r="D65" s="3">
        <v>0</v>
      </c>
      <c r="E65" s="29">
        <v>0</v>
      </c>
      <c r="F65" s="3">
        <v>0</v>
      </c>
      <c r="G65" s="17">
        <f t="shared" si="5"/>
        <v>0</v>
      </c>
      <c r="H65" s="18" t="str">
        <f t="shared" si="3"/>
        <v/>
      </c>
      <c r="I65" s="22" t="str">
        <f t="shared" si="4"/>
        <v>N/A</v>
      </c>
    </row>
    <row r="66" spans="1:9">
      <c r="A66" s="1">
        <v>511</v>
      </c>
      <c r="B66" s="1" t="s">
        <v>36</v>
      </c>
      <c r="C66" s="29">
        <v>0</v>
      </c>
      <c r="D66" s="3">
        <v>0</v>
      </c>
      <c r="E66" s="29">
        <v>0</v>
      </c>
      <c r="F66" s="3">
        <v>0</v>
      </c>
      <c r="G66" s="17">
        <f t="shared" si="5"/>
        <v>0</v>
      </c>
      <c r="H66" s="18" t="str">
        <f t="shared" si="3"/>
        <v/>
      </c>
      <c r="I66" s="22" t="str">
        <f t="shared" si="4"/>
        <v>N/A</v>
      </c>
    </row>
    <row r="67" spans="1:9">
      <c r="A67" s="1">
        <v>512</v>
      </c>
      <c r="B67" s="1" t="s">
        <v>37</v>
      </c>
      <c r="C67" s="29">
        <v>18044902</v>
      </c>
      <c r="D67" s="3">
        <v>18911085</v>
      </c>
      <c r="E67" s="29">
        <v>2054109</v>
      </c>
      <c r="F67" s="3">
        <v>2174775</v>
      </c>
      <c r="G67" s="17">
        <f t="shared" si="5"/>
        <v>866183</v>
      </c>
      <c r="H67" s="18">
        <f t="shared" si="3"/>
        <v>5.8743718079225626E-2</v>
      </c>
      <c r="I67" s="22">
        <f t="shared" si="4"/>
        <v>0.11500001189778376</v>
      </c>
    </row>
    <row r="68" spans="1:9">
      <c r="A68" s="1">
        <v>513</v>
      </c>
      <c r="B68" s="1" t="s">
        <v>38</v>
      </c>
      <c r="C68" s="29">
        <v>0</v>
      </c>
      <c r="D68" s="3">
        <v>1267</v>
      </c>
      <c r="E68" s="29">
        <v>0</v>
      </c>
      <c r="F68" s="3">
        <v>146</v>
      </c>
      <c r="G68" s="17">
        <f t="shared" si="5"/>
        <v>1267</v>
      </c>
      <c r="H68" s="18" t="str">
        <f t="shared" si="3"/>
        <v/>
      </c>
      <c r="I68" s="22">
        <f t="shared" si="4"/>
        <v>0.11523283346487766</v>
      </c>
    </row>
    <row r="69" spans="1:9">
      <c r="A69" s="1">
        <v>514</v>
      </c>
      <c r="B69" s="1" t="s">
        <v>39</v>
      </c>
      <c r="C69" s="29">
        <v>0</v>
      </c>
      <c r="D69" s="3">
        <v>0</v>
      </c>
      <c r="E69" s="29">
        <v>0</v>
      </c>
      <c r="F69" s="3">
        <v>0</v>
      </c>
      <c r="G69" s="17">
        <f t="shared" si="5"/>
        <v>0</v>
      </c>
      <c r="H69" s="18" t="str">
        <f t="shared" si="3"/>
        <v/>
      </c>
      <c r="I69" s="22" t="str">
        <f t="shared" si="4"/>
        <v>N/A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5"/>
        <v>0</v>
      </c>
      <c r="H70" s="18" t="str">
        <f t="shared" si="3"/>
        <v/>
      </c>
      <c r="I70" s="22" t="str">
        <f t="shared" si="4"/>
        <v>N/A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5"/>
        <v>0</v>
      </c>
      <c r="H71" s="18" t="str">
        <f t="shared" si="3"/>
        <v/>
      </c>
      <c r="I71" s="22" t="str">
        <f t="shared" si="4"/>
        <v>N/A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5"/>
        <v>0</v>
      </c>
      <c r="H72" s="18" t="str">
        <f t="shared" si="3"/>
        <v/>
      </c>
      <c r="I72" s="22" t="str">
        <f t="shared" si="4"/>
        <v>N/A</v>
      </c>
    </row>
    <row r="73" spans="1:9">
      <c r="A73" s="1">
        <v>518</v>
      </c>
      <c r="B73" s="1" t="s">
        <v>43</v>
      </c>
      <c r="C73" s="29">
        <v>0</v>
      </c>
      <c r="D73" s="3">
        <v>0</v>
      </c>
      <c r="E73" s="29">
        <v>0</v>
      </c>
      <c r="F73" s="3">
        <v>0</v>
      </c>
      <c r="G73" s="17">
        <f t="shared" si="5"/>
        <v>0</v>
      </c>
      <c r="H73" s="18" t="str">
        <f t="shared" si="3"/>
        <v/>
      </c>
      <c r="I73" s="22" t="str">
        <f t="shared" si="4"/>
        <v>N/A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5"/>
        <v>0</v>
      </c>
      <c r="H74" s="18" t="str">
        <f t="shared" si="3"/>
        <v/>
      </c>
      <c r="I74" s="22" t="str">
        <f t="shared" si="4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5"/>
        <v>0</v>
      </c>
      <c r="H75" s="18" t="str">
        <f t="shared" si="3"/>
        <v/>
      </c>
      <c r="I75" s="22" t="str">
        <f t="shared" si="4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5"/>
        <v>0</v>
      </c>
      <c r="H76" s="18" t="str">
        <f t="shared" si="3"/>
        <v/>
      </c>
      <c r="I76" s="22" t="str">
        <f t="shared" si="4"/>
        <v>N/A</v>
      </c>
    </row>
    <row r="77" spans="1:9">
      <c r="A77" s="1">
        <v>522</v>
      </c>
      <c r="B77" s="1" t="s">
        <v>22</v>
      </c>
      <c r="C77" s="29">
        <v>24337485</v>
      </c>
      <c r="D77" s="3">
        <v>24396880</v>
      </c>
      <c r="E77" s="29">
        <v>2798812</v>
      </c>
      <c r="F77" s="3">
        <v>2805647</v>
      </c>
      <c r="G77" s="17">
        <f t="shared" si="5"/>
        <v>59395</v>
      </c>
      <c r="H77" s="18">
        <f t="shared" si="3"/>
        <v>2.4421075799303527E-3</v>
      </c>
      <c r="I77" s="22">
        <f t="shared" si="4"/>
        <v>0.11500023773531698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5"/>
        <v>0</v>
      </c>
      <c r="H78" s="18" t="str">
        <f t="shared" si="3"/>
        <v/>
      </c>
      <c r="I78" s="22" t="str">
        <f t="shared" si="4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5"/>
        <v>0</v>
      </c>
      <c r="H79" s="18" t="str">
        <f t="shared" si="3"/>
        <v/>
      </c>
      <c r="I79" s="22" t="str">
        <f t="shared" si="4"/>
        <v>N/A</v>
      </c>
    </row>
    <row r="80" spans="1:9">
      <c r="A80" s="1">
        <v>525</v>
      </c>
      <c r="B80" s="1" t="s">
        <v>46</v>
      </c>
      <c r="C80" s="29">
        <v>79546037</v>
      </c>
      <c r="D80" s="3">
        <v>92691789.819999993</v>
      </c>
      <c r="E80" s="29">
        <v>7755236</v>
      </c>
      <c r="F80" s="3">
        <v>10659556</v>
      </c>
      <c r="G80" s="17">
        <f t="shared" si="5"/>
        <v>13145752.819999993</v>
      </c>
      <c r="H80" s="18">
        <f t="shared" si="3"/>
        <v>0.37449795209326964</v>
      </c>
      <c r="I80" s="22">
        <f t="shared" si="4"/>
        <v>0.11500000184158705</v>
      </c>
    </row>
    <row r="81" spans="1:9">
      <c r="A81" s="1">
        <v>526</v>
      </c>
      <c r="B81" s="1" t="s">
        <v>47</v>
      </c>
      <c r="C81" s="29">
        <v>0</v>
      </c>
      <c r="D81" s="3">
        <v>0</v>
      </c>
      <c r="E81" s="29">
        <v>0</v>
      </c>
      <c r="F81" s="3">
        <v>0</v>
      </c>
      <c r="G81" s="17">
        <f t="shared" si="5"/>
        <v>0</v>
      </c>
      <c r="H81" s="18" t="str">
        <f t="shared" si="3"/>
        <v/>
      </c>
      <c r="I81" s="22" t="str">
        <f t="shared" si="4"/>
        <v>N/A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5"/>
        <v>0</v>
      </c>
      <c r="H82" s="18" t="str">
        <f t="shared" si="3"/>
        <v/>
      </c>
      <c r="I82" s="22" t="str">
        <f t="shared" si="4"/>
        <v>N/A</v>
      </c>
    </row>
    <row r="83" spans="1:9">
      <c r="A83" s="1">
        <v>528</v>
      </c>
      <c r="B83" s="1" t="s">
        <v>49</v>
      </c>
      <c r="C83" s="29">
        <v>0</v>
      </c>
      <c r="D83" s="3">
        <v>67206.179999999993</v>
      </c>
      <c r="E83" s="29">
        <v>0</v>
      </c>
      <c r="F83" s="3">
        <v>7729</v>
      </c>
      <c r="G83" s="17">
        <f t="shared" si="5"/>
        <v>67206.179999999993</v>
      </c>
      <c r="H83" s="18" t="str">
        <f t="shared" si="3"/>
        <v/>
      </c>
      <c r="I83" s="22">
        <f t="shared" si="4"/>
        <v>0.1150043046636485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5"/>
        <v>0</v>
      </c>
      <c r="H84" s="18" t="str">
        <f t="shared" si="3"/>
        <v/>
      </c>
      <c r="I84" s="22" t="str">
        <f t="shared" si="4"/>
        <v>N/A</v>
      </c>
    </row>
    <row r="85" spans="1:9">
      <c r="A85" s="1">
        <v>531</v>
      </c>
      <c r="B85" s="1" t="s">
        <v>25</v>
      </c>
      <c r="C85" s="29">
        <v>1919669</v>
      </c>
      <c r="D85" s="3">
        <v>1766905</v>
      </c>
      <c r="E85" s="29">
        <v>200813</v>
      </c>
      <c r="F85" s="3">
        <v>203195</v>
      </c>
      <c r="G85" s="17">
        <f t="shared" si="5"/>
        <v>-152764</v>
      </c>
      <c r="H85" s="18">
        <f t="shared" si="3"/>
        <v>1.1861781856752351E-2</v>
      </c>
      <c r="I85" s="22">
        <f t="shared" si="4"/>
        <v>0.11500052351428063</v>
      </c>
    </row>
    <row r="86" spans="1:9">
      <c r="A86" s="28">
        <v>532</v>
      </c>
      <c r="B86" s="28" t="s">
        <v>52</v>
      </c>
      <c r="C86" s="30">
        <v>9579260</v>
      </c>
      <c r="D86" s="4">
        <v>9854815</v>
      </c>
      <c r="E86" s="30">
        <v>1101614.9000000001</v>
      </c>
      <c r="F86" s="4">
        <v>1133303.7249999999</v>
      </c>
      <c r="G86" s="26">
        <f t="shared" si="5"/>
        <v>275555</v>
      </c>
      <c r="H86" s="23">
        <f t="shared" si="3"/>
        <v>2.8765791929647788E-2</v>
      </c>
      <c r="I86" s="24">
        <f t="shared" si="4"/>
        <v>0.11499999999999999</v>
      </c>
    </row>
    <row r="87" spans="1:9">
      <c r="A87" s="7" t="s">
        <v>19</v>
      </c>
      <c r="B87" s="7" t="s">
        <v>26</v>
      </c>
      <c r="C87" s="15">
        <v>138463471</v>
      </c>
      <c r="D87" s="15">
        <f>SUM(D56:D85)</f>
        <v>151430105</v>
      </c>
      <c r="E87" s="15">
        <v>14489739</v>
      </c>
      <c r="F87" s="15">
        <f>SUM(F56:F85)</f>
        <v>17414470</v>
      </c>
      <c r="G87" s="15">
        <f>SUM(G56:G85)</f>
        <v>12966633.999999993</v>
      </c>
      <c r="H87" s="19">
        <f t="shared" si="3"/>
        <v>0.20184842528909597</v>
      </c>
      <c r="I87" s="25">
        <f t="shared" si="4"/>
        <v>0.11500005233437566</v>
      </c>
    </row>
    <row r="88" spans="1:9">
      <c r="C88" s="1"/>
      <c r="E88" s="1"/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0.39997558519241921"/>
  </sheetPr>
  <dimension ref="A1:J88"/>
  <sheetViews>
    <sheetView workbookViewId="0">
      <selection activeCell="B88" sqref="B88:G88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"FREMONT COUNTY "&amp;D3</f>
        <v>FREMONT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v>2024</v>
      </c>
      <c r="D3" s="34">
        <f>'Albany Value'!D3</f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v>254568527</v>
      </c>
      <c r="D6" s="17">
        <f>D25</f>
        <v>256689124</v>
      </c>
      <c r="E6" s="29">
        <v>24184169</v>
      </c>
      <c r="F6" s="17">
        <f>F25</f>
        <v>24385535</v>
      </c>
      <c r="G6" s="17">
        <f t="shared" ref="G6:G11" si="0">D6-C6</f>
        <v>2120597</v>
      </c>
      <c r="H6" s="18">
        <f>IF(E6=0,"",F6/E6-1)</f>
        <v>8.3263559727853043E-3</v>
      </c>
      <c r="I6" s="22">
        <f>IF(D6=0,"N/A",F6/D6)</f>
        <v>9.500026576895404E-2</v>
      </c>
    </row>
    <row r="7" spans="1:10">
      <c r="A7" s="1" t="s">
        <v>14</v>
      </c>
      <c r="B7" s="36" t="s">
        <v>70</v>
      </c>
      <c r="C7" s="29">
        <v>4830434760.5200005</v>
      </c>
      <c r="D7" s="17">
        <f>D42</f>
        <v>3952787222.5699997</v>
      </c>
      <c r="E7" s="29">
        <v>458891748</v>
      </c>
      <c r="F7" s="17">
        <f>F42</f>
        <v>375514989</v>
      </c>
      <c r="G7" s="17">
        <f t="shared" si="0"/>
        <v>-877647537.95000076</v>
      </c>
      <c r="H7" s="18">
        <f t="shared" ref="H7:H14" si="1">IF(E7=0,"",F7/E7-1)</f>
        <v>-0.18169156312656121</v>
      </c>
      <c r="I7" s="22">
        <f>IF(D7=0,"N/A",F7/D7)</f>
        <v>9.5000051319698894E-2</v>
      </c>
    </row>
    <row r="8" spans="1:10">
      <c r="A8" s="1" t="s">
        <v>17</v>
      </c>
      <c r="B8" s="36" t="s">
        <v>71</v>
      </c>
      <c r="C8" s="29">
        <v>190139211.68000001</v>
      </c>
      <c r="D8" s="17">
        <f>D49</f>
        <v>180872429.75</v>
      </c>
      <c r="E8" s="29">
        <v>18063245</v>
      </c>
      <c r="F8" s="17">
        <f>F49</f>
        <v>17182842</v>
      </c>
      <c r="G8" s="17">
        <f t="shared" si="0"/>
        <v>-9266781.9300000072</v>
      </c>
      <c r="H8" s="18">
        <f t="shared" si="1"/>
        <v>-4.8740024286887507E-2</v>
      </c>
      <c r="I8" s="22">
        <f>IF(D8=0,"N/A",F8/D8)</f>
        <v>9.4999785339036719E-2</v>
      </c>
    </row>
    <row r="9" spans="1:10">
      <c r="A9" s="1" t="s">
        <v>19</v>
      </c>
      <c r="B9" s="36" t="s">
        <v>20</v>
      </c>
      <c r="C9" s="29">
        <v>489438829</v>
      </c>
      <c r="D9" s="17">
        <f>D87</f>
        <v>465995764</v>
      </c>
      <c r="E9" s="29">
        <v>56285467</v>
      </c>
      <c r="F9" s="17">
        <f>F87</f>
        <v>53589517</v>
      </c>
      <c r="G9" s="17">
        <f t="shared" si="0"/>
        <v>-23443065</v>
      </c>
      <c r="H9" s="18">
        <f t="shared" si="1"/>
        <v>-4.7897799266727215E-2</v>
      </c>
      <c r="I9" s="22">
        <f>IF(D9=0,"N/A",F9/D9)</f>
        <v>0.11500000888420094</v>
      </c>
    </row>
    <row r="10" spans="1:10">
      <c r="B10" s="1" t="s">
        <v>23</v>
      </c>
      <c r="C10" s="29">
        <v>266669631</v>
      </c>
      <c r="D10" s="279">
        <f>'STATE ASSESSED'!C11</f>
        <v>199314069</v>
      </c>
      <c r="E10" s="29">
        <v>266669631</v>
      </c>
      <c r="F10" s="279">
        <f>D10</f>
        <v>199314069</v>
      </c>
      <c r="G10" s="17">
        <f t="shared" si="0"/>
        <v>-67355562</v>
      </c>
      <c r="H10" s="18">
        <f t="shared" si="1"/>
        <v>-0.25258054975146382</v>
      </c>
      <c r="I10" s="22">
        <f>IF(D10=0,"N/A",F10/D10)</f>
        <v>1</v>
      </c>
    </row>
    <row r="11" spans="1:10">
      <c r="B11" s="1" t="s">
        <v>66</v>
      </c>
      <c r="C11" s="280">
        <v>241158827</v>
      </c>
      <c r="D11" s="279">
        <f>'STATE ASSESSED'!F11</f>
        <v>234804499</v>
      </c>
      <c r="E11" s="29">
        <v>27118564</v>
      </c>
      <c r="F11" s="279">
        <f>'STATE ASSESSED'!I11</f>
        <v>26263138</v>
      </c>
      <c r="G11" s="17">
        <f t="shared" si="0"/>
        <v>-6354328</v>
      </c>
      <c r="H11" s="18">
        <f>IF(E11=0,"",F11/E11-1)</f>
        <v>-3.1543926883444096E-2</v>
      </c>
      <c r="I11" s="22">
        <f>F11/D11</f>
        <v>0.1118510851020789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v>5764581328.2000008</v>
      </c>
      <c r="D13" s="15">
        <f>SUM(D6:D9)</f>
        <v>4856344540.3199997</v>
      </c>
      <c r="E13" s="15">
        <v>557424629</v>
      </c>
      <c r="F13" s="15">
        <f>SUM(F6:F9)</f>
        <v>470672883</v>
      </c>
      <c r="G13" s="15">
        <f>SUM(G6:G9)</f>
        <v>-908236787.88000083</v>
      </c>
      <c r="H13" s="19">
        <f t="shared" si="1"/>
        <v>-0.15562955328261963</v>
      </c>
      <c r="I13" s="21"/>
    </row>
    <row r="14" spans="1:10">
      <c r="B14" s="12" t="s">
        <v>74</v>
      </c>
      <c r="C14" s="16">
        <v>507828458</v>
      </c>
      <c r="D14" s="16">
        <f>SUM(D10:D11)</f>
        <v>434118568</v>
      </c>
      <c r="E14" s="16">
        <v>293788195</v>
      </c>
      <c r="F14" s="16">
        <f>SUM(F10:F11)</f>
        <v>225577207</v>
      </c>
      <c r="G14" s="16">
        <f>SUM(G10:G11)</f>
        <v>-73709890</v>
      </c>
      <c r="H14" s="20">
        <f t="shared" si="1"/>
        <v>-0.23217742972960498</v>
      </c>
      <c r="I14" s="21"/>
    </row>
    <row r="15" spans="1:10">
      <c r="B15" s="7" t="s">
        <v>72</v>
      </c>
      <c r="C15" s="15">
        <v>6272409786.2000008</v>
      </c>
      <c r="D15" s="486">
        <f>SUM(D13:D14)</f>
        <v>5290463108.3199997</v>
      </c>
      <c r="E15" s="15">
        <v>851212824</v>
      </c>
      <c r="F15" s="486">
        <f>SUM(F13:F14)</f>
        <v>696250090</v>
      </c>
      <c r="G15" s="15">
        <f>SUM(G13:G14)</f>
        <v>-981946677.88000083</v>
      </c>
      <c r="H15" s="19">
        <f>IF(E15=0,"",F15/E15-1)</f>
        <v>-0.18204934139949003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191787652</v>
      </c>
      <c r="D22" s="3">
        <v>192485497</v>
      </c>
      <c r="E22" s="29">
        <v>18219866</v>
      </c>
      <c r="F22" s="3">
        <v>18286126</v>
      </c>
      <c r="G22" s="17">
        <f>D22-C22</f>
        <v>697845</v>
      </c>
      <c r="H22" s="18">
        <f>IF(E22=0,"",F22/E22-1)</f>
        <v>3.6366897539201748E-3</v>
      </c>
      <c r="I22" s="22">
        <f>IF(D22=0,"N/A",F22/D22)</f>
        <v>9.5000019663819144E-2</v>
      </c>
    </row>
    <row r="23" spans="1:9">
      <c r="A23" s="1">
        <v>120</v>
      </c>
      <c r="B23" s="36" t="s">
        <v>76</v>
      </c>
      <c r="C23" s="29">
        <v>0</v>
      </c>
      <c r="D23" s="3">
        <v>0</v>
      </c>
      <c r="E23" s="29">
        <v>0</v>
      </c>
      <c r="F23" s="3">
        <v>0</v>
      </c>
      <c r="G23" s="17">
        <f>D23-C23</f>
        <v>0</v>
      </c>
      <c r="H23" s="18" t="str">
        <f>IF(E23=0,"",F23/E23-1)</f>
        <v/>
      </c>
      <c r="I23" s="22" t="str">
        <f>IF(D23=0,"N/A",F23/D23)</f>
        <v>N/A</v>
      </c>
    </row>
    <row r="24" spans="1:9">
      <c r="A24" s="28">
        <v>130</v>
      </c>
      <c r="B24" s="37" t="s">
        <v>77</v>
      </c>
      <c r="C24" s="30">
        <v>62780875</v>
      </c>
      <c r="D24" s="4">
        <v>64203627</v>
      </c>
      <c r="E24" s="30">
        <v>5964303</v>
      </c>
      <c r="F24" s="4">
        <v>6099409</v>
      </c>
      <c r="G24" s="26">
        <f>D24-C24</f>
        <v>1422752</v>
      </c>
      <c r="H24" s="23">
        <f>IF(E24=0,"",F24/E24-1)</f>
        <v>2.2652437342636667E-2</v>
      </c>
      <c r="I24" s="24">
        <f>IF(D24=0,"N/A",F24/D24)</f>
        <v>9.5001003603737214E-2</v>
      </c>
    </row>
    <row r="25" spans="1:9">
      <c r="A25" s="7" t="s">
        <v>15</v>
      </c>
      <c r="B25" s="7" t="s">
        <v>16</v>
      </c>
      <c r="C25" s="15">
        <v>254568527</v>
      </c>
      <c r="D25" s="15">
        <f>SUM(D22:D24)</f>
        <v>256689124</v>
      </c>
      <c r="E25" s="15">
        <v>24184169</v>
      </c>
      <c r="F25" s="15">
        <f>SUM(F22:F24)</f>
        <v>24385535</v>
      </c>
      <c r="G25" s="15">
        <f>SUM(G22:G24)</f>
        <v>2120597</v>
      </c>
      <c r="H25" s="19">
        <f>IF(E25=0,"",F25/E25-1)</f>
        <v>8.3263559727853043E-3</v>
      </c>
      <c r="I25" s="25">
        <f>IF(D25=0,"N/A",F25/D25)</f>
        <v>9.500026576895404E-2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105223.921605</v>
      </c>
      <c r="D29" s="3">
        <v>104351.561605</v>
      </c>
      <c r="E29" s="31">
        <v>1822.6620817265443</v>
      </c>
      <c r="F29" s="27">
        <f>IF(D29&lt;&gt;0,D22/D29,0)</f>
        <v>1844.5866457524778</v>
      </c>
      <c r="G29" s="17">
        <f>D29-C29</f>
        <v>-872.36000000000058</v>
      </c>
      <c r="H29" s="27">
        <f>F29-E29</f>
        <v>21.924564025933478</v>
      </c>
      <c r="I29" s="2"/>
    </row>
    <row r="30" spans="1:9">
      <c r="A30" s="1">
        <v>120</v>
      </c>
      <c r="B30" s="36" t="s">
        <v>76</v>
      </c>
      <c r="C30" s="29">
        <v>0</v>
      </c>
      <c r="D30" s="3">
        <v>0</v>
      </c>
      <c r="E30" s="31">
        <v>0</v>
      </c>
      <c r="F30" s="27">
        <f>IF(D30&lt;&gt;0,D23/D30,0)</f>
        <v>0</v>
      </c>
      <c r="G30" s="17">
        <f>D30-C30</f>
        <v>0</v>
      </c>
      <c r="H30" s="27">
        <f>F30-E30</f>
        <v>0</v>
      </c>
      <c r="I30" s="2"/>
    </row>
    <row r="31" spans="1:9">
      <c r="A31" s="1">
        <v>130</v>
      </c>
      <c r="B31" s="36" t="s">
        <v>77</v>
      </c>
      <c r="C31" s="29">
        <v>582490.92697200004</v>
      </c>
      <c r="D31" s="3">
        <v>580869.08697200008</v>
      </c>
      <c r="E31" s="31">
        <v>107.78000496309505</v>
      </c>
      <c r="F31" s="27">
        <f>IF(D31&lt;&gt;0,D24/D31,0)</f>
        <v>110.53028718516542</v>
      </c>
      <c r="G31" s="17">
        <f>D31-C31</f>
        <v>-1621.8399999999674</v>
      </c>
      <c r="H31" s="27">
        <f>F31-E31</f>
        <v>2.7502822220703678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906258675</v>
      </c>
      <c r="D38" s="3">
        <v>744745520.89999986</v>
      </c>
      <c r="E38" s="29">
        <v>86094873</v>
      </c>
      <c r="F38" s="3">
        <v>70750884</v>
      </c>
      <c r="G38" s="17">
        <f>D38-C38</f>
        <v>-161513154.10000014</v>
      </c>
      <c r="H38" s="18">
        <f>IF(E38=0,"",F38/E38-1)</f>
        <v>-0.17822186693974218</v>
      </c>
      <c r="I38" s="22">
        <f>IF(D38=0,"N/A",F38/D38)</f>
        <v>9.5000079912531649E-2</v>
      </c>
    </row>
    <row r="39" spans="1:9">
      <c r="A39" s="1">
        <v>300</v>
      </c>
      <c r="B39" s="36" t="s">
        <v>64</v>
      </c>
      <c r="C39" s="29">
        <v>3033713731.5200005</v>
      </c>
      <c r="D39" s="3">
        <v>2309059351.6700001</v>
      </c>
      <c r="E39" s="29">
        <v>288202872</v>
      </c>
      <c r="F39" s="3">
        <v>219360706</v>
      </c>
      <c r="G39" s="17">
        <f>D39-C39</f>
        <v>-724654379.85000038</v>
      </c>
      <c r="H39" s="18">
        <f>IF(E39=0,"",F39/E39-1)</f>
        <v>-0.23886703668934983</v>
      </c>
      <c r="I39" s="22">
        <f>IF(D39=0,"N/A",F39/D39)</f>
        <v>9.5000029272244532E-2</v>
      </c>
    </row>
    <row r="40" spans="1:9">
      <c r="A40" s="1">
        <v>400</v>
      </c>
      <c r="B40" s="36" t="s">
        <v>62</v>
      </c>
      <c r="C40" s="29">
        <v>123611020</v>
      </c>
      <c r="D40" s="3">
        <v>125661007</v>
      </c>
      <c r="E40" s="29">
        <v>11743101</v>
      </c>
      <c r="F40" s="3">
        <v>11937862</v>
      </c>
      <c r="G40" s="17">
        <f>D40-C40</f>
        <v>2049987</v>
      </c>
      <c r="H40" s="18">
        <f>IF(E40=0,"",F40/E40-1)</f>
        <v>1.6585142203920489E-2</v>
      </c>
      <c r="I40" s="22">
        <f>IF(D40=0,"N/A",F40/D40)</f>
        <v>9.500052788849607E-2</v>
      </c>
    </row>
    <row r="41" spans="1:9">
      <c r="A41" s="28">
        <v>500</v>
      </c>
      <c r="B41" s="37" t="s">
        <v>63</v>
      </c>
      <c r="C41" s="30">
        <v>766851334</v>
      </c>
      <c r="D41" s="4">
        <v>773321343</v>
      </c>
      <c r="E41" s="30">
        <v>72850902</v>
      </c>
      <c r="F41" s="4">
        <v>73465537</v>
      </c>
      <c r="G41" s="26">
        <f>D41-C41</f>
        <v>6470009</v>
      </c>
      <c r="H41" s="23">
        <f>IF(E41=0,"",F41/E41-1)</f>
        <v>8.4368893606836526E-3</v>
      </c>
      <c r="I41" s="24">
        <f>IF(D41=0,"N/A",F41/D41)</f>
        <v>9.5000012174757731E-2</v>
      </c>
    </row>
    <row r="42" spans="1:9">
      <c r="A42" s="7" t="s">
        <v>14</v>
      </c>
      <c r="B42" s="7" t="s">
        <v>69</v>
      </c>
      <c r="C42" s="15">
        <v>4830434760.5200005</v>
      </c>
      <c r="D42" s="15">
        <f>SUM(D38:D41)</f>
        <v>3952787222.5699997</v>
      </c>
      <c r="E42" s="15">
        <v>458891748</v>
      </c>
      <c r="F42" s="15">
        <f>SUM(F38:F41)</f>
        <v>375514989</v>
      </c>
      <c r="G42" s="15">
        <f>SUM(G38:G41)</f>
        <v>-877647537.95000052</v>
      </c>
      <c r="H42" s="19">
        <f>IF(E42=0,"",F42/E42-1)</f>
        <v>-0.18169156312656121</v>
      </c>
      <c r="I42" s="25">
        <f>IF(D42=0,"N/A",F42/D42)</f>
        <v>9.5000051319698894E-2</v>
      </c>
    </row>
    <row r="43" spans="1:9">
      <c r="D43" s="2"/>
      <c r="F43" s="2"/>
      <c r="G43" s="2"/>
      <c r="H43" s="2"/>
      <c r="I43" s="2"/>
    </row>
    <row r="44" spans="1:9"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59076998.68</v>
      </c>
      <c r="D47" s="3">
        <v>42584783.75</v>
      </c>
      <c r="E47" s="29">
        <v>5612351</v>
      </c>
      <c r="F47" s="3">
        <v>4045545</v>
      </c>
      <c r="G47" s="17">
        <f>D47-C47</f>
        <v>-16492214.93</v>
      </c>
      <c r="H47" s="18">
        <f>IF(E47=0,"",F47/E47-1)</f>
        <v>-0.27917106396232172</v>
      </c>
      <c r="I47" s="22">
        <f>IF(D47=0,"N/A",F47/D47)</f>
        <v>9.4999777942984157E-2</v>
      </c>
    </row>
    <row r="48" spans="1:9">
      <c r="A48" s="28">
        <v>730</v>
      </c>
      <c r="B48" s="37" t="s">
        <v>67</v>
      </c>
      <c r="C48" s="30">
        <v>131062213</v>
      </c>
      <c r="D48" s="4">
        <v>138287646</v>
      </c>
      <c r="E48" s="30">
        <v>12450894</v>
      </c>
      <c r="F48" s="4">
        <v>13137297</v>
      </c>
      <c r="G48" s="26">
        <f>D48-C48</f>
        <v>7225433</v>
      </c>
      <c r="H48" s="23">
        <f>IF(E48=0,"",F48/E48-1)</f>
        <v>5.5128812437082786E-2</v>
      </c>
      <c r="I48" s="24">
        <f>IF(D48=0,"N/A",F48/D48)</f>
        <v>9.4999787616603146E-2</v>
      </c>
    </row>
    <row r="49" spans="1:9">
      <c r="A49" s="7" t="s">
        <v>17</v>
      </c>
      <c r="B49" s="7" t="s">
        <v>68</v>
      </c>
      <c r="C49" s="15">
        <v>190139211.68000001</v>
      </c>
      <c r="D49" s="15">
        <f>SUM(D47:D48)</f>
        <v>180872429.75</v>
      </c>
      <c r="E49" s="15">
        <v>18063245</v>
      </c>
      <c r="F49" s="15">
        <f>SUM(F47:F48)</f>
        <v>17182842</v>
      </c>
      <c r="G49" s="15">
        <f>SUM(G47:G48)</f>
        <v>-9266781.9299999997</v>
      </c>
      <c r="H49" s="19">
        <f>IF(E49=0,"",F49/E49-1)</f>
        <v>-4.8740024286887507E-2</v>
      </c>
      <c r="I49" s="25">
        <f>IF(D49=0,"N/A",F49/D49)</f>
        <v>9.4999785339036719E-2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3926260</v>
      </c>
      <c r="D56" s="3">
        <v>3986869</v>
      </c>
      <c r="E56" s="29">
        <v>451522</v>
      </c>
      <c r="F56" s="3">
        <v>458490</v>
      </c>
      <c r="G56" s="17">
        <f>D56-C56</f>
        <v>60609</v>
      </c>
      <c r="H56" s="18">
        <f t="shared" ref="H56:H87" si="2">IF(E56=0,"",F56/E56-1)</f>
        <v>1.5432249148435773E-2</v>
      </c>
      <c r="I56" s="22">
        <f t="shared" ref="I56:I87" si="3">IF(D56=0,"N/A",F56/D56)</f>
        <v>0.11500001630352039</v>
      </c>
    </row>
    <row r="57" spans="1:9">
      <c r="A57" s="1">
        <v>502</v>
      </c>
      <c r="B57" s="1" t="s">
        <v>28</v>
      </c>
      <c r="C57" s="29">
        <v>0</v>
      </c>
      <c r="D57" s="3">
        <v>0</v>
      </c>
      <c r="E57" s="29">
        <v>0</v>
      </c>
      <c r="F57" s="3">
        <v>0</v>
      </c>
      <c r="G57" s="17">
        <f t="shared" ref="G57:G86" si="4">D57-C57</f>
        <v>0</v>
      </c>
      <c r="H57" s="18" t="str">
        <f t="shared" si="2"/>
        <v/>
      </c>
      <c r="I57" s="22" t="str">
        <f t="shared" si="3"/>
        <v>N/A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511925</v>
      </c>
      <c r="D59" s="3">
        <v>942810</v>
      </c>
      <c r="E59" s="29">
        <v>58871</v>
      </c>
      <c r="F59" s="3">
        <v>108423</v>
      </c>
      <c r="G59" s="17">
        <f t="shared" si="4"/>
        <v>430885</v>
      </c>
      <c r="H59" s="18">
        <f t="shared" si="2"/>
        <v>0.84170474427137298</v>
      </c>
      <c r="I59" s="22">
        <f t="shared" si="3"/>
        <v>0.11499984090113596</v>
      </c>
    </row>
    <row r="60" spans="1:9">
      <c r="A60" s="1">
        <v>505</v>
      </c>
      <c r="B60" s="1" t="s">
        <v>31</v>
      </c>
      <c r="C60" s="29">
        <v>59850</v>
      </c>
      <c r="D60" s="3">
        <v>59850</v>
      </c>
      <c r="E60" s="29">
        <v>6883</v>
      </c>
      <c r="F60" s="3">
        <v>6883</v>
      </c>
      <c r="G60" s="17">
        <f t="shared" si="4"/>
        <v>0</v>
      </c>
      <c r="H60" s="18">
        <f t="shared" si="2"/>
        <v>0</v>
      </c>
      <c r="I60" s="22">
        <f t="shared" si="3"/>
        <v>0.11500417710944026</v>
      </c>
    </row>
    <row r="61" spans="1:9">
      <c r="A61" s="1">
        <v>506</v>
      </c>
      <c r="B61" s="1" t="s">
        <v>32</v>
      </c>
      <c r="C61" s="29">
        <v>486298</v>
      </c>
      <c r="D61" s="3">
        <v>485525</v>
      </c>
      <c r="E61" s="29">
        <v>55924</v>
      </c>
      <c r="F61" s="3">
        <v>55835</v>
      </c>
      <c r="G61" s="17">
        <f t="shared" si="4"/>
        <v>-773</v>
      </c>
      <c r="H61" s="18">
        <f t="shared" si="2"/>
        <v>-1.5914455332236566E-3</v>
      </c>
      <c r="I61" s="22">
        <f t="shared" si="3"/>
        <v>0.1149992276401833</v>
      </c>
    </row>
    <row r="62" spans="1:9">
      <c r="A62" s="1">
        <v>507</v>
      </c>
      <c r="B62" s="1" t="s">
        <v>33</v>
      </c>
      <c r="C62" s="29">
        <v>424407</v>
      </c>
      <c r="D62" s="3">
        <v>405325</v>
      </c>
      <c r="E62" s="29">
        <v>48807</v>
      </c>
      <c r="F62" s="3">
        <v>46613</v>
      </c>
      <c r="G62" s="17">
        <f t="shared" si="4"/>
        <v>-19082</v>
      </c>
      <c r="H62" s="18">
        <f t="shared" si="2"/>
        <v>-4.4952568279140293E-2</v>
      </c>
      <c r="I62" s="22">
        <f t="shared" si="3"/>
        <v>0.11500154197249121</v>
      </c>
    </row>
    <row r="63" spans="1:9">
      <c r="A63" s="1">
        <v>508</v>
      </c>
      <c r="B63" s="1" t="s">
        <v>34</v>
      </c>
      <c r="C63" s="29">
        <v>716492</v>
      </c>
      <c r="D63" s="3">
        <v>711130</v>
      </c>
      <c r="E63" s="29">
        <v>82397</v>
      </c>
      <c r="F63" s="3">
        <v>81780</v>
      </c>
      <c r="G63" s="17">
        <f t="shared" si="4"/>
        <v>-5362</v>
      </c>
      <c r="H63" s="18">
        <f t="shared" si="2"/>
        <v>-7.4881367040061653E-3</v>
      </c>
      <c r="I63" s="22">
        <f t="shared" si="3"/>
        <v>0.11500007031063238</v>
      </c>
    </row>
    <row r="64" spans="1:9">
      <c r="A64" s="1">
        <v>509</v>
      </c>
      <c r="B64" s="1" t="s">
        <v>24</v>
      </c>
      <c r="C64" s="29">
        <v>3115311</v>
      </c>
      <c r="D64" s="3">
        <v>3107983</v>
      </c>
      <c r="E64" s="29">
        <v>358260</v>
      </c>
      <c r="F64" s="3">
        <v>357417</v>
      </c>
      <c r="G64" s="17">
        <f t="shared" si="4"/>
        <v>-7328</v>
      </c>
      <c r="H64" s="18">
        <f t="shared" si="2"/>
        <v>-2.3530396918438612E-3</v>
      </c>
      <c r="I64" s="22">
        <f t="shared" si="3"/>
        <v>0.11499966376907467</v>
      </c>
    </row>
    <row r="65" spans="1:9">
      <c r="A65" s="1">
        <v>510</v>
      </c>
      <c r="B65" s="1" t="s">
        <v>35</v>
      </c>
      <c r="C65" s="29">
        <v>516624</v>
      </c>
      <c r="D65" s="3">
        <v>509655</v>
      </c>
      <c r="E65" s="29">
        <v>59412</v>
      </c>
      <c r="F65" s="3">
        <v>58610</v>
      </c>
      <c r="G65" s="17">
        <f t="shared" si="4"/>
        <v>-6969</v>
      </c>
      <c r="H65" s="18">
        <f t="shared" si="2"/>
        <v>-1.3498956439776499E-2</v>
      </c>
      <c r="I65" s="22">
        <f t="shared" si="3"/>
        <v>0.11499936231372203</v>
      </c>
    </row>
    <row r="66" spans="1:9">
      <c r="A66" s="1">
        <v>511</v>
      </c>
      <c r="B66" s="1" t="s">
        <v>36</v>
      </c>
      <c r="C66" s="29">
        <v>2640702</v>
      </c>
      <c r="D66" s="3">
        <v>2425186</v>
      </c>
      <c r="E66" s="29">
        <v>303681</v>
      </c>
      <c r="F66" s="3">
        <v>278896</v>
      </c>
      <c r="G66" s="17">
        <f t="shared" si="4"/>
        <v>-215516</v>
      </c>
      <c r="H66" s="18">
        <f t="shared" si="2"/>
        <v>-8.161524757887384E-2</v>
      </c>
      <c r="I66" s="22">
        <f t="shared" si="3"/>
        <v>0.11499983918759221</v>
      </c>
    </row>
    <row r="67" spans="1:9">
      <c r="A67" s="1">
        <v>512</v>
      </c>
      <c r="B67" s="1" t="s">
        <v>37</v>
      </c>
      <c r="C67" s="29">
        <v>5464262</v>
      </c>
      <c r="D67" s="3">
        <v>4191839</v>
      </c>
      <c r="E67" s="29">
        <v>628390</v>
      </c>
      <c r="F67" s="3">
        <v>482062</v>
      </c>
      <c r="G67" s="17">
        <f t="shared" si="4"/>
        <v>-1272423</v>
      </c>
      <c r="H67" s="18">
        <f t="shared" si="2"/>
        <v>-0.23286175782555418</v>
      </c>
      <c r="I67" s="22">
        <f t="shared" si="3"/>
        <v>0.11500012285777197</v>
      </c>
    </row>
    <row r="68" spans="1:9">
      <c r="A68" s="1">
        <v>513</v>
      </c>
      <c r="B68" s="1" t="s">
        <v>38</v>
      </c>
      <c r="C68" s="29">
        <v>993564</v>
      </c>
      <c r="D68" s="3">
        <v>981765</v>
      </c>
      <c r="E68" s="29">
        <v>114260</v>
      </c>
      <c r="F68" s="3">
        <v>112903</v>
      </c>
      <c r="G68" s="17">
        <f t="shared" si="4"/>
        <v>-11799</v>
      </c>
      <c r="H68" s="18">
        <f t="shared" si="2"/>
        <v>-1.1876422194993852E-2</v>
      </c>
      <c r="I68" s="22">
        <f t="shared" si="3"/>
        <v>0.11500002546434228</v>
      </c>
    </row>
    <row r="69" spans="1:9">
      <c r="A69" s="1">
        <v>514</v>
      </c>
      <c r="B69" s="1" t="s">
        <v>39</v>
      </c>
      <c r="C69" s="29">
        <v>0</v>
      </c>
      <c r="D69" s="3">
        <v>0</v>
      </c>
      <c r="E69" s="29">
        <v>0</v>
      </c>
      <c r="F69" s="3">
        <v>0</v>
      </c>
      <c r="G69" s="17">
        <f t="shared" si="4"/>
        <v>0</v>
      </c>
      <c r="H69" s="18" t="str">
        <f t="shared" si="2"/>
        <v/>
      </c>
      <c r="I69" s="22" t="str">
        <f t="shared" si="3"/>
        <v>N/A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4"/>
        <v>0</v>
      </c>
      <c r="H70" s="18" t="str">
        <f t="shared" si="2"/>
        <v/>
      </c>
      <c r="I70" s="22" t="str">
        <f t="shared" si="3"/>
        <v>N/A</v>
      </c>
    </row>
    <row r="71" spans="1:9">
      <c r="A71" s="1">
        <v>516</v>
      </c>
      <c r="B71" s="1" t="s">
        <v>41</v>
      </c>
      <c r="C71" s="29">
        <v>3556904</v>
      </c>
      <c r="D71" s="3">
        <v>3044553</v>
      </c>
      <c r="E71" s="29">
        <v>409044</v>
      </c>
      <c r="F71" s="3">
        <v>350124</v>
      </c>
      <c r="G71" s="17">
        <f t="shared" si="4"/>
        <v>-512351</v>
      </c>
      <c r="H71" s="18">
        <f t="shared" si="2"/>
        <v>-0.14404318361838819</v>
      </c>
      <c r="I71" s="22">
        <f t="shared" si="3"/>
        <v>0.11500013302445383</v>
      </c>
    </row>
    <row r="72" spans="1:9">
      <c r="A72" s="1">
        <v>517</v>
      </c>
      <c r="B72" s="1" t="s">
        <v>42</v>
      </c>
      <c r="C72" s="29">
        <v>1862195</v>
      </c>
      <c r="D72" s="3">
        <v>1810512</v>
      </c>
      <c r="E72" s="29">
        <v>214152</v>
      </c>
      <c r="F72" s="3">
        <v>208208</v>
      </c>
      <c r="G72" s="17">
        <f t="shared" si="4"/>
        <v>-51683</v>
      </c>
      <c r="H72" s="18">
        <f t="shared" si="2"/>
        <v>-2.7755986402181576E-2</v>
      </c>
      <c r="I72" s="22">
        <f t="shared" si="3"/>
        <v>0.11499951394964518</v>
      </c>
    </row>
    <row r="73" spans="1:9">
      <c r="A73" s="1">
        <v>518</v>
      </c>
      <c r="B73" s="1" t="s">
        <v>43</v>
      </c>
      <c r="C73" s="29">
        <v>21275802</v>
      </c>
      <c r="D73" s="3">
        <v>26169895</v>
      </c>
      <c r="E73" s="29">
        <v>2446718</v>
      </c>
      <c r="F73" s="3">
        <v>3009540</v>
      </c>
      <c r="G73" s="17">
        <f t="shared" si="4"/>
        <v>4894093</v>
      </c>
      <c r="H73" s="18">
        <f t="shared" si="2"/>
        <v>0.2300314135098529</v>
      </c>
      <c r="I73" s="22">
        <f t="shared" si="3"/>
        <v>0.11500007928958064</v>
      </c>
    </row>
    <row r="74" spans="1:9">
      <c r="A74" s="1">
        <v>519</v>
      </c>
      <c r="B74" s="1" t="s">
        <v>44</v>
      </c>
      <c r="C74" s="29">
        <v>1056339</v>
      </c>
      <c r="D74" s="3">
        <v>1008072</v>
      </c>
      <c r="E74" s="29">
        <v>121479</v>
      </c>
      <c r="F74" s="3">
        <v>115928</v>
      </c>
      <c r="G74" s="17">
        <f t="shared" si="4"/>
        <v>-48267</v>
      </c>
      <c r="H74" s="18">
        <f t="shared" si="2"/>
        <v>-4.5695140723911121E-2</v>
      </c>
      <c r="I74" s="22">
        <f t="shared" si="3"/>
        <v>0.11499972224206208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368256244</v>
      </c>
      <c r="D77" s="3">
        <v>349295079</v>
      </c>
      <c r="E77" s="29">
        <v>42349469</v>
      </c>
      <c r="F77" s="3">
        <v>40168936</v>
      </c>
      <c r="G77" s="17">
        <f t="shared" si="4"/>
        <v>-18961165</v>
      </c>
      <c r="H77" s="18">
        <f t="shared" si="2"/>
        <v>-5.1489028115086821E-2</v>
      </c>
      <c r="I77" s="22">
        <f t="shared" si="3"/>
        <v>0.11500000548247059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104307</v>
      </c>
      <c r="D79" s="3">
        <v>84616</v>
      </c>
      <c r="E79" s="29">
        <v>11995</v>
      </c>
      <c r="F79" s="3">
        <v>9731</v>
      </c>
      <c r="G79" s="17">
        <f t="shared" si="4"/>
        <v>-19691</v>
      </c>
      <c r="H79" s="18">
        <f t="shared" si="2"/>
        <v>-0.18874531054606081</v>
      </c>
      <c r="I79" s="22">
        <f t="shared" si="3"/>
        <v>0.11500189089533894</v>
      </c>
    </row>
    <row r="80" spans="1:9">
      <c r="A80" s="1">
        <v>525</v>
      </c>
      <c r="B80" s="1" t="s">
        <v>46</v>
      </c>
      <c r="C80" s="29">
        <v>2700372</v>
      </c>
      <c r="D80" s="3">
        <v>3296792</v>
      </c>
      <c r="E80" s="29">
        <v>310543</v>
      </c>
      <c r="F80" s="3">
        <v>379132</v>
      </c>
      <c r="G80" s="17">
        <f t="shared" si="4"/>
        <v>596420</v>
      </c>
      <c r="H80" s="18">
        <f t="shared" si="2"/>
        <v>0.22086796353484051</v>
      </c>
      <c r="I80" s="22">
        <f t="shared" si="3"/>
        <v>0.11500027905915812</v>
      </c>
    </row>
    <row r="81" spans="1:9">
      <c r="A81" s="1">
        <v>526</v>
      </c>
      <c r="B81" s="1" t="s">
        <v>47</v>
      </c>
      <c r="C81" s="29">
        <v>2305657</v>
      </c>
      <c r="D81" s="3">
        <v>2348033</v>
      </c>
      <c r="E81" s="29">
        <v>265150</v>
      </c>
      <c r="F81" s="3">
        <v>270024</v>
      </c>
      <c r="G81" s="17">
        <f t="shared" si="4"/>
        <v>42376</v>
      </c>
      <c r="H81" s="18">
        <f t="shared" si="2"/>
        <v>1.8382047897416598E-2</v>
      </c>
      <c r="I81" s="22">
        <f t="shared" si="3"/>
        <v>0.11500008730712047</v>
      </c>
    </row>
    <row r="82" spans="1:9">
      <c r="A82" s="1">
        <v>527</v>
      </c>
      <c r="B82" s="1" t="s">
        <v>48</v>
      </c>
      <c r="C82" s="29">
        <v>23598330</v>
      </c>
      <c r="D82" s="3">
        <v>24724300</v>
      </c>
      <c r="E82" s="29">
        <v>2713808</v>
      </c>
      <c r="F82" s="3">
        <v>2843295</v>
      </c>
      <c r="G82" s="17">
        <f t="shared" si="4"/>
        <v>1125970</v>
      </c>
      <c r="H82" s="18">
        <f t="shared" si="2"/>
        <v>4.7714134529782459E-2</v>
      </c>
      <c r="I82" s="22">
        <f t="shared" si="3"/>
        <v>0.11500002022301946</v>
      </c>
    </row>
    <row r="83" spans="1:9">
      <c r="A83" s="1">
        <v>528</v>
      </c>
      <c r="B83" s="1" t="s">
        <v>49</v>
      </c>
      <c r="C83" s="29">
        <v>45468020</v>
      </c>
      <c r="D83" s="3">
        <v>36007011</v>
      </c>
      <c r="E83" s="29">
        <v>5228821</v>
      </c>
      <c r="F83" s="3">
        <v>4140806</v>
      </c>
      <c r="G83" s="17">
        <f t="shared" si="4"/>
        <v>-9461009</v>
      </c>
      <c r="H83" s="18">
        <f t="shared" si="2"/>
        <v>-0.20808036840427313</v>
      </c>
      <c r="I83" s="22">
        <f t="shared" si="3"/>
        <v>0.11499999264032218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398964</v>
      </c>
      <c r="D85" s="3">
        <v>398964</v>
      </c>
      <c r="E85" s="29">
        <v>45881</v>
      </c>
      <c r="F85" s="3">
        <v>45881</v>
      </c>
      <c r="G85" s="17">
        <f t="shared" si="4"/>
        <v>0</v>
      </c>
      <c r="H85" s="18">
        <f t="shared" si="2"/>
        <v>0</v>
      </c>
      <c r="I85" s="22">
        <f t="shared" si="3"/>
        <v>0.11500035090885394</v>
      </c>
    </row>
    <row r="86" spans="1:9">
      <c r="A86" s="28">
        <v>532</v>
      </c>
      <c r="B86" s="28" t="s">
        <v>52</v>
      </c>
      <c r="C86" s="30">
        <v>18169310</v>
      </c>
      <c r="D86" s="4">
        <v>17813040</v>
      </c>
      <c r="E86" s="30">
        <v>2089463</v>
      </c>
      <c r="F86" s="4">
        <v>2048499.6</v>
      </c>
      <c r="G86" s="26">
        <f t="shared" si="4"/>
        <v>-356270</v>
      </c>
      <c r="H86" s="23">
        <f t="shared" si="2"/>
        <v>-1.9604750120006842E-2</v>
      </c>
      <c r="I86" s="24">
        <f t="shared" si="3"/>
        <v>0.115</v>
      </c>
    </row>
    <row r="87" spans="1:9">
      <c r="A87" s="7" t="s">
        <v>19</v>
      </c>
      <c r="B87" s="7" t="s">
        <v>26</v>
      </c>
      <c r="C87" s="15">
        <v>489438829</v>
      </c>
      <c r="D87" s="15">
        <f>SUM(D56:D85)</f>
        <v>465995764</v>
      </c>
      <c r="E87" s="15">
        <v>56285467</v>
      </c>
      <c r="F87" s="15">
        <f>SUM(F56:F85)</f>
        <v>53589517</v>
      </c>
      <c r="G87" s="15">
        <f>SUM(G56:G85)</f>
        <v>-23443065</v>
      </c>
      <c r="H87" s="19">
        <f t="shared" si="2"/>
        <v>-4.7897799266727215E-2</v>
      </c>
      <c r="I87" s="25">
        <f t="shared" si="3"/>
        <v>0.11500000888420094</v>
      </c>
    </row>
    <row r="88" spans="1:9">
      <c r="C88" s="1"/>
      <c r="E88" s="1"/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2">
    <tabColor theme="4" tint="0.39997558519241921"/>
  </sheetPr>
  <dimension ref="A1:J88"/>
  <sheetViews>
    <sheetView workbookViewId="0">
      <selection activeCell="B88" sqref="B88:F88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"GOSHEN COUNTY "&amp;D3</f>
        <v>GOSHEN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v>2024</v>
      </c>
      <c r="D3" s="34">
        <f>'Albany Value'!D3</f>
        <v>2025</v>
      </c>
      <c r="E3" s="34"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v>453931701</v>
      </c>
      <c r="D6" s="17">
        <f>D25</f>
        <v>433445229</v>
      </c>
      <c r="E6" s="29">
        <v>43123644</v>
      </c>
      <c r="F6" s="17">
        <f>F25</f>
        <v>41177432</v>
      </c>
      <c r="G6" s="17">
        <f t="shared" ref="G6:G11" si="0">D6-C6</f>
        <v>-20486472</v>
      </c>
      <c r="H6" s="18">
        <f>IF(E6=0,"",F6/E6-1)</f>
        <v>-4.5130972697947302E-2</v>
      </c>
      <c r="I6" s="22">
        <f>IF(D6=0,"N/A",F6/D6)</f>
        <v>9.500031202327526E-2</v>
      </c>
    </row>
    <row r="7" spans="1:10">
      <c r="A7" s="1" t="s">
        <v>14</v>
      </c>
      <c r="B7" s="36" t="s">
        <v>70</v>
      </c>
      <c r="C7" s="29">
        <v>1297799861.6399999</v>
      </c>
      <c r="D7" s="17">
        <f>D42</f>
        <v>1047483648.37</v>
      </c>
      <c r="E7" s="29">
        <v>123291443</v>
      </c>
      <c r="F7" s="17">
        <f>F42</f>
        <v>99511492</v>
      </c>
      <c r="G7" s="17">
        <f t="shared" si="0"/>
        <v>-250316213.26999986</v>
      </c>
      <c r="H7" s="18">
        <f t="shared" ref="H7:H14" si="1">IF(E7=0,"",F7/E7-1)</f>
        <v>-0.19287592408177101</v>
      </c>
      <c r="I7" s="22">
        <f>IF(D7=0,"N/A",F7/D7)</f>
        <v>9.5000520681015735E-2</v>
      </c>
    </row>
    <row r="8" spans="1:10">
      <c r="A8" s="1" t="s">
        <v>17</v>
      </c>
      <c r="B8" s="36" t="s">
        <v>71</v>
      </c>
      <c r="C8" s="29">
        <v>117535535.44</v>
      </c>
      <c r="D8" s="17">
        <f>D49</f>
        <v>122744193.14</v>
      </c>
      <c r="E8" s="29">
        <v>11165875</v>
      </c>
      <c r="F8" s="17">
        <f>F49</f>
        <v>11660699</v>
      </c>
      <c r="G8" s="17">
        <f t="shared" si="0"/>
        <v>5208657.700000003</v>
      </c>
      <c r="H8" s="18">
        <f t="shared" si="1"/>
        <v>4.4315738802377824E-2</v>
      </c>
      <c r="I8" s="22">
        <f>IF(D8=0,"N/A",F8/D8)</f>
        <v>9.5000005309416144E-2</v>
      </c>
    </row>
    <row r="9" spans="1:10">
      <c r="A9" s="1" t="s">
        <v>19</v>
      </c>
      <c r="B9" s="36" t="s">
        <v>20</v>
      </c>
      <c r="C9" s="29">
        <v>86837001</v>
      </c>
      <c r="D9" s="17">
        <f>D87</f>
        <v>97592831.560000002</v>
      </c>
      <c r="E9" s="29">
        <v>9986253</v>
      </c>
      <c r="F9" s="17">
        <f>F87</f>
        <v>11223173</v>
      </c>
      <c r="G9" s="17">
        <f t="shared" si="0"/>
        <v>10755830.560000002</v>
      </c>
      <c r="H9" s="18">
        <f t="shared" si="1"/>
        <v>0.12386227346733558</v>
      </c>
      <c r="I9" s="22">
        <f>IF(D9=0,"N/A",F9/D9)</f>
        <v>0.11499997305744737</v>
      </c>
    </row>
    <row r="10" spans="1:10">
      <c r="B10" s="1" t="s">
        <v>23</v>
      </c>
      <c r="C10" s="29">
        <v>3579311</v>
      </c>
      <c r="D10" s="279">
        <f>'STATE ASSESSED'!C12</f>
        <v>2181794</v>
      </c>
      <c r="E10" s="29">
        <v>3579311</v>
      </c>
      <c r="F10" s="279">
        <f>D10</f>
        <v>2181794</v>
      </c>
      <c r="G10" s="17">
        <f t="shared" si="0"/>
        <v>-1397517</v>
      </c>
      <c r="H10" s="18">
        <f t="shared" si="1"/>
        <v>-0.39044302101717343</v>
      </c>
      <c r="I10" s="22">
        <f>IF(D10=0,"N/A",F10/D10)</f>
        <v>1</v>
      </c>
    </row>
    <row r="11" spans="1:10">
      <c r="B11" s="1" t="s">
        <v>66</v>
      </c>
      <c r="C11" s="280">
        <v>998383579</v>
      </c>
      <c r="D11" s="279">
        <f>'STATE ASSESSED'!F12</f>
        <v>1010562596</v>
      </c>
      <c r="E11" s="29">
        <v>114599095</v>
      </c>
      <c r="F11" s="279">
        <f>'STATE ASSESSED'!I12</f>
        <v>115916927</v>
      </c>
      <c r="G11" s="17">
        <f t="shared" si="0"/>
        <v>12179017</v>
      </c>
      <c r="H11" s="18">
        <f>IF(E11=0,"",F11/E11-1)</f>
        <v>1.1499497443675288E-2</v>
      </c>
      <c r="I11" s="22">
        <f>F11/D11</f>
        <v>0.11470534082581461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v>1956104099.0799999</v>
      </c>
      <c r="D13" s="15">
        <f>SUM(D6:D9)</f>
        <v>1701265902.0699999</v>
      </c>
      <c r="E13" s="15">
        <v>187567215</v>
      </c>
      <c r="F13" s="15">
        <f>SUM(F6:F9)</f>
        <v>163572796</v>
      </c>
      <c r="G13" s="15">
        <f>SUM(G6:G9)</f>
        <v>-254838197.00999987</v>
      </c>
      <c r="H13" s="19">
        <f t="shared" si="1"/>
        <v>-0.12792437633623766</v>
      </c>
      <c r="I13" s="21"/>
    </row>
    <row r="14" spans="1:10">
      <c r="B14" s="12" t="s">
        <v>74</v>
      </c>
      <c r="C14" s="16">
        <v>1001962890</v>
      </c>
      <c r="D14" s="16">
        <f>SUM(D10:D11)</f>
        <v>1012744390</v>
      </c>
      <c r="E14" s="16">
        <v>118178406</v>
      </c>
      <c r="F14" s="16">
        <f>SUM(F10:F11)</f>
        <v>118098721</v>
      </c>
      <c r="G14" s="16">
        <f>SUM(G10:G11)</f>
        <v>10781500</v>
      </c>
      <c r="H14" s="20">
        <f t="shared" si="1"/>
        <v>-6.7427716024537343E-4</v>
      </c>
      <c r="I14" s="21"/>
    </row>
    <row r="15" spans="1:10">
      <c r="B15" s="7" t="s">
        <v>72</v>
      </c>
      <c r="C15" s="15">
        <v>2958066989.0799999</v>
      </c>
      <c r="D15" s="486">
        <f>SUM(D13:D14)</f>
        <v>2714010292.0699997</v>
      </c>
      <c r="E15" s="15">
        <v>305745621</v>
      </c>
      <c r="F15" s="486">
        <f>SUM(F13:F14)</f>
        <v>281671517</v>
      </c>
      <c r="G15" s="15">
        <f>SUM(G13:G14)</f>
        <v>-244056697.00999987</v>
      </c>
      <c r="H15" s="19">
        <f>IF(E15=0,"",F15/E15-1)</f>
        <v>-7.8738998521911796E-2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v>2024</v>
      </c>
      <c r="D19" s="34">
        <f>$D$3</f>
        <v>2025</v>
      </c>
      <c r="E19" s="34"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283854057</v>
      </c>
      <c r="D22" s="306">
        <v>269952856</v>
      </c>
      <c r="E22" s="29">
        <v>26966145</v>
      </c>
      <c r="F22" s="3">
        <v>25645518</v>
      </c>
      <c r="G22" s="17">
        <f>D22-C22</f>
        <v>-13901201</v>
      </c>
      <c r="H22" s="18">
        <f>IF(E22=0,"",F22/E22-1)</f>
        <v>-4.8973518461760124E-2</v>
      </c>
      <c r="I22" s="22">
        <f>IF(D22=0,"N/A",F22/D22)</f>
        <v>9.4999987701556307E-2</v>
      </c>
    </row>
    <row r="23" spans="1:9">
      <c r="A23" s="1">
        <v>120</v>
      </c>
      <c r="B23" s="36" t="s">
        <v>76</v>
      </c>
      <c r="C23" s="29">
        <v>40257689</v>
      </c>
      <c r="D23" s="306">
        <v>37077553</v>
      </c>
      <c r="E23" s="29">
        <v>3824484</v>
      </c>
      <c r="F23" s="3">
        <v>3522367</v>
      </c>
      <c r="G23" s="17">
        <f>D23-C23</f>
        <v>-3180136</v>
      </c>
      <c r="H23" s="18">
        <f>IF(E23=0,"",F23/E23-1)</f>
        <v>-7.8995493248239512E-2</v>
      </c>
      <c r="I23" s="22">
        <f>IF(D23=0,"N/A",F23/D23)</f>
        <v>9.4999985570784568E-2</v>
      </c>
    </row>
    <row r="24" spans="1:9">
      <c r="A24" s="28">
        <v>130</v>
      </c>
      <c r="B24" s="37" t="s">
        <v>77</v>
      </c>
      <c r="C24" s="30">
        <v>129819955</v>
      </c>
      <c r="D24" s="307">
        <v>126414820</v>
      </c>
      <c r="E24" s="30">
        <v>12333015</v>
      </c>
      <c r="F24" s="4">
        <v>12009547</v>
      </c>
      <c r="G24" s="26">
        <f>D24-C24</f>
        <v>-3405135</v>
      </c>
      <c r="H24" s="23">
        <f>IF(E24=0,"",F24/E24-1)</f>
        <v>-2.6227812096231151E-2</v>
      </c>
      <c r="I24" s="24">
        <f>IF(D24=0,"N/A",F24/D24)</f>
        <v>9.5001100345671496E-2</v>
      </c>
    </row>
    <row r="25" spans="1:9">
      <c r="A25" s="7" t="s">
        <v>15</v>
      </c>
      <c r="B25" s="7" t="s">
        <v>16</v>
      </c>
      <c r="C25" s="15">
        <v>453931701</v>
      </c>
      <c r="D25" s="15">
        <f>SUM(D22:D24)</f>
        <v>433445229</v>
      </c>
      <c r="E25" s="15">
        <v>43123644</v>
      </c>
      <c r="F25" s="15">
        <f>SUM(F22:F24)</f>
        <v>41177432</v>
      </c>
      <c r="G25" s="15">
        <f>SUM(G22:G24)</f>
        <v>-20486472</v>
      </c>
      <c r="H25" s="19">
        <f>IF(E25=0,"",F25/E25-1)</f>
        <v>-4.5130972697947302E-2</v>
      </c>
      <c r="I25" s="25">
        <f>IF(D25=0,"N/A",F25/D25)</f>
        <v>9.500031202327526E-2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v>2024</v>
      </c>
      <c r="D27" s="34">
        <f>$D$3</f>
        <v>2025</v>
      </c>
      <c r="E27" s="34"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107792.31690000001</v>
      </c>
      <c r="D29" s="3">
        <v>108067.1269</v>
      </c>
      <c r="E29" s="31">
        <v>2633.3422006629121</v>
      </c>
      <c r="F29" s="27">
        <f>IF(D29&lt;&gt;0,D22/D29,0)</f>
        <v>2498.0108543997944</v>
      </c>
      <c r="G29" s="17">
        <f>D29-C29</f>
        <v>274.80999999999767</v>
      </c>
      <c r="H29" s="27">
        <f>F29-E29</f>
        <v>-135.33134626311767</v>
      </c>
      <c r="I29" s="2"/>
    </row>
    <row r="30" spans="1:9">
      <c r="A30" s="1">
        <v>120</v>
      </c>
      <c r="B30" s="36" t="s">
        <v>76</v>
      </c>
      <c r="C30" s="29">
        <v>107223.31</v>
      </c>
      <c r="D30" s="3">
        <v>101524.43999999999</v>
      </c>
      <c r="E30" s="31">
        <v>375.45650288169617</v>
      </c>
      <c r="F30" s="27">
        <f>IF(D30&lt;&gt;0,D23/D30,0)</f>
        <v>365.20815086495435</v>
      </c>
      <c r="G30" s="17">
        <f>D30-C30</f>
        <v>-5698.8700000000099</v>
      </c>
      <c r="H30" s="27">
        <f>F30-E30</f>
        <v>-10.248352016741819</v>
      </c>
      <c r="I30" s="2"/>
    </row>
    <row r="31" spans="1:9">
      <c r="A31" s="1">
        <v>130</v>
      </c>
      <c r="B31" s="36" t="s">
        <v>77</v>
      </c>
      <c r="C31" s="29">
        <v>1051067.0900000001</v>
      </c>
      <c r="D31" s="3">
        <v>1058255.49</v>
      </c>
      <c r="E31" s="31">
        <v>123.51252953795746</v>
      </c>
      <c r="F31" s="27">
        <f>IF(D31&lt;&gt;0,D24/D31,0)</f>
        <v>119.45586032348389</v>
      </c>
      <c r="G31" s="17">
        <f>D31-C31</f>
        <v>7188.3999999999069</v>
      </c>
      <c r="H31" s="27">
        <f>F31-E31</f>
        <v>-4.0566692144735725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v>2024</v>
      </c>
      <c r="D35" s="34">
        <f>$D$3</f>
        <v>2025</v>
      </c>
      <c r="E35" s="34"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141755905</v>
      </c>
      <c r="D38" s="306">
        <v>111456993.04000001</v>
      </c>
      <c r="E38" s="29">
        <v>13467248</v>
      </c>
      <c r="F38" s="3">
        <v>10588932</v>
      </c>
      <c r="G38" s="17">
        <f>D38-C38</f>
        <v>-30298911.959999993</v>
      </c>
      <c r="H38" s="18">
        <f>IF(E38=0,"",F38/E38-1)</f>
        <v>-0.21372711039404635</v>
      </c>
      <c r="I38" s="22">
        <f>IF(D38=0,"N/A",F38/D38)</f>
        <v>9.5004644492784882E-2</v>
      </c>
    </row>
    <row r="39" spans="1:9">
      <c r="A39" s="1">
        <v>300</v>
      </c>
      <c r="B39" s="36" t="s">
        <v>64</v>
      </c>
      <c r="C39" s="29">
        <v>985069923.63999999</v>
      </c>
      <c r="D39" s="306">
        <v>758121443.33000004</v>
      </c>
      <c r="E39" s="29">
        <v>93581618</v>
      </c>
      <c r="F39" s="3">
        <v>72021539</v>
      </c>
      <c r="G39" s="17">
        <f>D39-C39</f>
        <v>-226948480.30999994</v>
      </c>
      <c r="H39" s="18">
        <f>IF(E39=0,"",F39/E39-1)</f>
        <v>-0.23038796999641531</v>
      </c>
      <c r="I39" s="22">
        <f>IF(D39=0,"N/A",F39/D39)</f>
        <v>9.500000248462831E-2</v>
      </c>
    </row>
    <row r="40" spans="1:9">
      <c r="A40" s="1">
        <v>400</v>
      </c>
      <c r="B40" s="36" t="s">
        <v>62</v>
      </c>
      <c r="C40" s="29">
        <v>29035441</v>
      </c>
      <c r="D40" s="306">
        <v>28772293</v>
      </c>
      <c r="E40" s="29">
        <v>2758411</v>
      </c>
      <c r="F40" s="3">
        <v>2733389</v>
      </c>
      <c r="G40" s="17">
        <f>D40-C40</f>
        <v>-263148</v>
      </c>
      <c r="H40" s="18">
        <f>IF(E40=0,"",F40/E40-1)</f>
        <v>-9.0711645218932713E-3</v>
      </c>
      <c r="I40" s="22">
        <f>IF(D40=0,"N/A",F40/D40)</f>
        <v>9.5000735603519681E-2</v>
      </c>
    </row>
    <row r="41" spans="1:9">
      <c r="A41" s="28">
        <v>500</v>
      </c>
      <c r="B41" s="37" t="s">
        <v>63</v>
      </c>
      <c r="C41" s="30">
        <v>141938592</v>
      </c>
      <c r="D41" s="307">
        <v>149132919</v>
      </c>
      <c r="E41" s="30">
        <v>13484166</v>
      </c>
      <c r="F41" s="4">
        <v>14167632</v>
      </c>
      <c r="G41" s="26">
        <f>D41-C41</f>
        <v>7194327</v>
      </c>
      <c r="H41" s="23">
        <f>IF(E41=0,"",F41/E41-1)</f>
        <v>5.0686560815107251E-2</v>
      </c>
      <c r="I41" s="24">
        <f>IF(D41=0,"N/A",F41/D41)</f>
        <v>9.5000031481982855E-2</v>
      </c>
    </row>
    <row r="42" spans="1:9">
      <c r="A42" s="7" t="s">
        <v>14</v>
      </c>
      <c r="B42" s="7" t="s">
        <v>69</v>
      </c>
      <c r="C42" s="15">
        <v>1297799861.6399999</v>
      </c>
      <c r="D42" s="15">
        <f>SUM(D38:D41)</f>
        <v>1047483648.37</v>
      </c>
      <c r="E42" s="15">
        <v>123291443</v>
      </c>
      <c r="F42" s="15">
        <f>SUM(F38:F41)</f>
        <v>99511492</v>
      </c>
      <c r="G42" s="15">
        <f>SUM(G38:G41)</f>
        <v>-250316213.26999992</v>
      </c>
      <c r="H42" s="19">
        <f>IF(E42=0,"",F42/E42-1)</f>
        <v>-0.19287592408177101</v>
      </c>
      <c r="I42" s="25">
        <f>IF(D42=0,"N/A",F42/D42)</f>
        <v>9.5000520681015735E-2</v>
      </c>
    </row>
    <row r="43" spans="1:9">
      <c r="D43" s="2"/>
      <c r="F43" s="2"/>
      <c r="G43" s="2"/>
      <c r="H43" s="2"/>
      <c r="I43" s="2"/>
    </row>
    <row r="44" spans="1:9">
      <c r="C44" s="34">
        <v>2024</v>
      </c>
      <c r="D44" s="34">
        <f>$D$3</f>
        <v>2025</v>
      </c>
      <c r="E44" s="34"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14139877.440000001</v>
      </c>
      <c r="D47" s="3">
        <v>11008273.140000001</v>
      </c>
      <c r="E47" s="29">
        <v>1343287</v>
      </c>
      <c r="F47" s="3">
        <v>1045785</v>
      </c>
      <c r="G47" s="17">
        <f>D47-C47</f>
        <v>-3131604.3000000007</v>
      </c>
      <c r="H47" s="18">
        <f>IF(E47=0,"",F47/E47-1)</f>
        <v>-0.22147314758499115</v>
      </c>
      <c r="I47" s="22">
        <f>IF(D47=0,"N/A",F47/D47)</f>
        <v>9.4999913855698531E-2</v>
      </c>
    </row>
    <row r="48" spans="1:9">
      <c r="A48" s="28">
        <v>730</v>
      </c>
      <c r="B48" s="37" t="s">
        <v>67</v>
      </c>
      <c r="C48" s="30">
        <v>103395658</v>
      </c>
      <c r="D48" s="4">
        <v>111735920</v>
      </c>
      <c r="E48" s="30">
        <v>9822588</v>
      </c>
      <c r="F48" s="4">
        <v>10614914</v>
      </c>
      <c r="G48" s="26">
        <f>D48-C48</f>
        <v>8340262</v>
      </c>
      <c r="H48" s="23">
        <f>IF(E48=0,"",F48/E48-1)</f>
        <v>8.0663670307662194E-2</v>
      </c>
      <c r="I48" s="24">
        <f>IF(D48=0,"N/A",F48/D48)</f>
        <v>9.5000014319477563E-2</v>
      </c>
    </row>
    <row r="49" spans="1:9">
      <c r="A49" s="7" t="s">
        <v>17</v>
      </c>
      <c r="B49" s="7" t="s">
        <v>68</v>
      </c>
      <c r="C49" s="15">
        <v>117535535.44</v>
      </c>
      <c r="D49" s="15">
        <f>SUM(D47:D48)</f>
        <v>122744193.14</v>
      </c>
      <c r="E49" s="15">
        <v>11165875</v>
      </c>
      <c r="F49" s="15">
        <f>SUM(F47:F48)</f>
        <v>11660699</v>
      </c>
      <c r="G49" s="15">
        <f>SUM(G47:G48)</f>
        <v>5208657.6999999993</v>
      </c>
      <c r="H49" s="19">
        <f>IF(E49=0,"",F49/E49-1)</f>
        <v>4.4315738802377824E-2</v>
      </c>
      <c r="I49" s="25">
        <f>IF(D49=0,"N/A",F49/D49)</f>
        <v>9.5000005309416144E-2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v>2024</v>
      </c>
      <c r="D53" s="34">
        <f>$D$3</f>
        <v>2025</v>
      </c>
      <c r="E53" s="34"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12303021</v>
      </c>
      <c r="D56" s="3">
        <v>12930193.559999999</v>
      </c>
      <c r="E56" s="29">
        <v>1414851</v>
      </c>
      <c r="F56" s="3">
        <v>1486972</v>
      </c>
      <c r="G56" s="17">
        <f>D56-C56</f>
        <v>627172.55999999866</v>
      </c>
      <c r="H56" s="18">
        <f t="shared" ref="H56:H87" si="2">IF(E56=0,"",F56/E56-1)</f>
        <v>5.0974272202514603E-2</v>
      </c>
      <c r="I56" s="22"/>
    </row>
    <row r="57" spans="1:9">
      <c r="A57" s="1">
        <v>502</v>
      </c>
      <c r="B57" s="1" t="s">
        <v>28</v>
      </c>
      <c r="C57" s="29">
        <v>372477</v>
      </c>
      <c r="D57" s="3">
        <v>361195</v>
      </c>
      <c r="E57" s="29">
        <v>42833</v>
      </c>
      <c r="F57" s="3">
        <v>41537</v>
      </c>
      <c r="G57" s="17">
        <f t="shared" ref="G57:G86" si="3">D57-C57</f>
        <v>-11282</v>
      </c>
      <c r="H57" s="18">
        <f t="shared" si="2"/>
        <v>-3.0257044801905053E-2</v>
      </c>
      <c r="I57" s="22">
        <f t="shared" ref="I57:I87" si="4">IF(D57=0,"N/A",F57/D57)</f>
        <v>0.11499882335026786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3"/>
        <v>0</v>
      </c>
      <c r="H58" s="18" t="str">
        <f t="shared" si="2"/>
        <v/>
      </c>
      <c r="I58" s="22" t="str">
        <f t="shared" si="4"/>
        <v>N/A</v>
      </c>
    </row>
    <row r="59" spans="1:9">
      <c r="A59" s="1">
        <v>504</v>
      </c>
      <c r="B59" s="1" t="s">
        <v>30</v>
      </c>
      <c r="C59" s="29">
        <v>770047</v>
      </c>
      <c r="D59" s="3">
        <v>697601</v>
      </c>
      <c r="E59" s="29">
        <v>88555</v>
      </c>
      <c r="F59" s="3">
        <v>80224</v>
      </c>
      <c r="G59" s="17">
        <f t="shared" si="3"/>
        <v>-72446</v>
      </c>
      <c r="H59" s="18">
        <f t="shared" si="2"/>
        <v>-9.4077127209079126E-2</v>
      </c>
      <c r="I59" s="22">
        <f t="shared" si="4"/>
        <v>0.11499983514931889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3"/>
        <v>0</v>
      </c>
      <c r="H60" s="18" t="str">
        <f t="shared" si="2"/>
        <v/>
      </c>
      <c r="I60" s="22" t="str">
        <f t="shared" si="4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3"/>
        <v>0</v>
      </c>
      <c r="H61" s="18" t="str">
        <f t="shared" si="2"/>
        <v/>
      </c>
      <c r="I61" s="22" t="str">
        <f t="shared" si="4"/>
        <v>N/A</v>
      </c>
    </row>
    <row r="62" spans="1:9">
      <c r="A62" s="1">
        <v>507</v>
      </c>
      <c r="B62" s="1" t="s">
        <v>33</v>
      </c>
      <c r="C62" s="29">
        <v>0</v>
      </c>
      <c r="D62" s="3">
        <v>0</v>
      </c>
      <c r="E62" s="29">
        <v>0</v>
      </c>
      <c r="F62" s="3">
        <v>0</v>
      </c>
      <c r="G62" s="17">
        <f t="shared" si="3"/>
        <v>0</v>
      </c>
      <c r="H62" s="18" t="str">
        <f t="shared" si="2"/>
        <v/>
      </c>
      <c r="I62" s="22" t="str">
        <f t="shared" si="4"/>
        <v>N/A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3"/>
        <v>0</v>
      </c>
      <c r="H63" s="18" t="str">
        <f t="shared" si="2"/>
        <v/>
      </c>
      <c r="I63" s="22" t="str">
        <f t="shared" si="4"/>
        <v>N/A</v>
      </c>
    </row>
    <row r="64" spans="1:9">
      <c r="A64" s="1">
        <v>509</v>
      </c>
      <c r="B64" s="1" t="s">
        <v>24</v>
      </c>
      <c r="C64" s="29">
        <v>485352</v>
      </c>
      <c r="D64" s="3">
        <v>506469</v>
      </c>
      <c r="E64" s="29">
        <v>55816</v>
      </c>
      <c r="F64" s="3">
        <v>58244</v>
      </c>
      <c r="G64" s="17">
        <f t="shared" si="3"/>
        <v>21117</v>
      </c>
      <c r="H64" s="18">
        <f t="shared" si="2"/>
        <v>4.3500071664039019E-2</v>
      </c>
      <c r="I64" s="22">
        <f t="shared" si="4"/>
        <v>0.115000128339543</v>
      </c>
    </row>
    <row r="65" spans="1:9">
      <c r="A65" s="1">
        <v>510</v>
      </c>
      <c r="B65" s="1" t="s">
        <v>35</v>
      </c>
      <c r="C65" s="29">
        <v>0</v>
      </c>
      <c r="D65" s="3">
        <v>0</v>
      </c>
      <c r="E65" s="29">
        <v>0</v>
      </c>
      <c r="F65" s="3">
        <v>0</v>
      </c>
      <c r="G65" s="17">
        <f t="shared" si="3"/>
        <v>0</v>
      </c>
      <c r="H65" s="18" t="str">
        <f t="shared" si="2"/>
        <v/>
      </c>
      <c r="I65" s="22" t="str">
        <f t="shared" si="4"/>
        <v>N/A</v>
      </c>
    </row>
    <row r="66" spans="1:9">
      <c r="A66" s="1">
        <v>511</v>
      </c>
      <c r="B66" s="1" t="s">
        <v>36</v>
      </c>
      <c r="C66" s="29">
        <v>3647233</v>
      </c>
      <c r="D66" s="3">
        <v>3865791</v>
      </c>
      <c r="E66" s="29">
        <v>419432</v>
      </c>
      <c r="F66" s="3">
        <v>444565</v>
      </c>
      <c r="G66" s="17">
        <f t="shared" si="3"/>
        <v>218558</v>
      </c>
      <c r="H66" s="18">
        <f t="shared" si="2"/>
        <v>5.9921512903164276E-2</v>
      </c>
      <c r="I66" s="22">
        <f t="shared" si="4"/>
        <v>0.11499975037450291</v>
      </c>
    </row>
    <row r="67" spans="1:9">
      <c r="A67" s="1">
        <v>512</v>
      </c>
      <c r="B67" s="1" t="s">
        <v>37</v>
      </c>
      <c r="C67" s="29">
        <v>4083085</v>
      </c>
      <c r="D67" s="3">
        <v>4043963</v>
      </c>
      <c r="E67" s="29">
        <v>469554</v>
      </c>
      <c r="F67" s="3">
        <v>465057</v>
      </c>
      <c r="G67" s="17">
        <f t="shared" si="3"/>
        <v>-39122</v>
      </c>
      <c r="H67" s="18">
        <f t="shared" si="2"/>
        <v>-9.5771732324716474E-3</v>
      </c>
      <c r="I67" s="22">
        <f t="shared" si="4"/>
        <v>0.1150003103391401</v>
      </c>
    </row>
    <row r="68" spans="1:9">
      <c r="A68" s="1">
        <v>513</v>
      </c>
      <c r="B68" s="1" t="s">
        <v>38</v>
      </c>
      <c r="C68" s="29">
        <v>0</v>
      </c>
      <c r="D68" s="3">
        <v>0</v>
      </c>
      <c r="E68" s="29">
        <v>0</v>
      </c>
      <c r="F68" s="3">
        <v>0</v>
      </c>
      <c r="G68" s="17">
        <f t="shared" si="3"/>
        <v>0</v>
      </c>
      <c r="H68" s="18" t="str">
        <f t="shared" si="2"/>
        <v/>
      </c>
      <c r="I68" s="22" t="str">
        <f t="shared" si="4"/>
        <v>N/A</v>
      </c>
    </row>
    <row r="69" spans="1:9">
      <c r="A69" s="1">
        <v>514</v>
      </c>
      <c r="B69" s="1" t="s">
        <v>39</v>
      </c>
      <c r="C69" s="29">
        <v>52697</v>
      </c>
      <c r="D69" s="3">
        <v>48959</v>
      </c>
      <c r="E69" s="29">
        <v>6060</v>
      </c>
      <c r="F69" s="3">
        <v>5630</v>
      </c>
      <c r="G69" s="17">
        <f t="shared" si="3"/>
        <v>-3738</v>
      </c>
      <c r="H69" s="18">
        <f t="shared" si="2"/>
        <v>-7.0957095709570983E-2</v>
      </c>
      <c r="I69" s="22">
        <f t="shared" si="4"/>
        <v>0.11499417880267163</v>
      </c>
    </row>
    <row r="70" spans="1:9">
      <c r="A70" s="1">
        <v>515</v>
      </c>
      <c r="B70" s="1" t="s">
        <v>40</v>
      </c>
      <c r="C70" s="29">
        <v>3199127</v>
      </c>
      <c r="D70" s="3">
        <v>3010684</v>
      </c>
      <c r="E70" s="29">
        <v>367899</v>
      </c>
      <c r="F70" s="3">
        <v>346229</v>
      </c>
      <c r="G70" s="17">
        <f t="shared" si="3"/>
        <v>-188443</v>
      </c>
      <c r="H70" s="18">
        <f t="shared" si="2"/>
        <v>-5.8902035613035086E-2</v>
      </c>
      <c r="I70" s="22">
        <f t="shared" si="4"/>
        <v>0.11500011293114787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3"/>
        <v>0</v>
      </c>
      <c r="H71" s="18" t="str">
        <f t="shared" si="2"/>
        <v/>
      </c>
      <c r="I71" s="22" t="str">
        <f t="shared" si="4"/>
        <v>N/A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3"/>
        <v>0</v>
      </c>
      <c r="H72" s="18" t="str">
        <f t="shared" si="2"/>
        <v/>
      </c>
      <c r="I72" s="22" t="str">
        <f t="shared" si="4"/>
        <v>N/A</v>
      </c>
    </row>
    <row r="73" spans="1:9">
      <c r="A73" s="1">
        <v>518</v>
      </c>
      <c r="B73" s="1" t="s">
        <v>43</v>
      </c>
      <c r="C73" s="29">
        <v>21104787</v>
      </c>
      <c r="D73" s="3">
        <v>33356725</v>
      </c>
      <c r="E73" s="29">
        <v>2427050</v>
      </c>
      <c r="F73" s="3">
        <v>3836023</v>
      </c>
      <c r="G73" s="17">
        <f t="shared" si="3"/>
        <v>12251938</v>
      </c>
      <c r="H73" s="18">
        <f t="shared" si="2"/>
        <v>0.5805290373086669</v>
      </c>
      <c r="I73" s="22">
        <f t="shared" si="4"/>
        <v>0.11499998875788915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3"/>
        <v>0</v>
      </c>
      <c r="H74" s="18" t="str">
        <f t="shared" si="2"/>
        <v/>
      </c>
      <c r="I74" s="22" t="str">
        <f t="shared" si="4"/>
        <v>N/A</v>
      </c>
    </row>
    <row r="75" spans="1:9">
      <c r="A75" s="1">
        <v>520</v>
      </c>
      <c r="B75" s="1" t="s">
        <v>51</v>
      </c>
      <c r="C75" s="29">
        <v>19899</v>
      </c>
      <c r="D75" s="3">
        <v>14963</v>
      </c>
      <c r="E75" s="29">
        <v>2288</v>
      </c>
      <c r="F75" s="3">
        <v>1721</v>
      </c>
      <c r="G75" s="17">
        <f t="shared" si="3"/>
        <v>-4936</v>
      </c>
      <c r="H75" s="18">
        <f t="shared" si="2"/>
        <v>-0.24781468531468531</v>
      </c>
      <c r="I75" s="22">
        <f t="shared" si="4"/>
        <v>0.11501704203702466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3"/>
        <v>0</v>
      </c>
      <c r="H76" s="18" t="str">
        <f t="shared" si="2"/>
        <v/>
      </c>
      <c r="I76" s="22" t="str">
        <f t="shared" si="4"/>
        <v>N/A</v>
      </c>
    </row>
    <row r="77" spans="1:9">
      <c r="A77" s="1">
        <v>522</v>
      </c>
      <c r="B77" s="1" t="s">
        <v>22</v>
      </c>
      <c r="C77" s="29">
        <v>2336684</v>
      </c>
      <c r="D77" s="3">
        <v>2020910</v>
      </c>
      <c r="E77" s="29">
        <v>268719</v>
      </c>
      <c r="F77" s="3">
        <v>232404</v>
      </c>
      <c r="G77" s="17">
        <f t="shared" si="3"/>
        <v>-315774</v>
      </c>
      <c r="H77" s="18">
        <f t="shared" si="2"/>
        <v>-0.13514116977214119</v>
      </c>
      <c r="I77" s="22">
        <f t="shared" si="4"/>
        <v>0.11499967836271778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3"/>
        <v>0</v>
      </c>
      <c r="H78" s="18" t="str">
        <f t="shared" si="2"/>
        <v/>
      </c>
      <c r="I78" s="22" t="str">
        <f t="shared" si="4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3"/>
        <v>0</v>
      </c>
      <c r="H79" s="18" t="str">
        <f t="shared" si="2"/>
        <v/>
      </c>
      <c r="I79" s="22" t="str">
        <f t="shared" si="4"/>
        <v>N/A</v>
      </c>
    </row>
    <row r="80" spans="1:9">
      <c r="A80" s="1">
        <v>525</v>
      </c>
      <c r="B80" s="1" t="s">
        <v>46</v>
      </c>
      <c r="C80" s="29">
        <v>24489645</v>
      </c>
      <c r="D80" s="3">
        <v>22809139</v>
      </c>
      <c r="E80" s="29">
        <v>2816309</v>
      </c>
      <c r="F80" s="3">
        <v>2623052</v>
      </c>
      <c r="G80" s="17">
        <f t="shared" si="3"/>
        <v>-1680506</v>
      </c>
      <c r="H80" s="18">
        <f t="shared" si="2"/>
        <v>-6.8620666269219699E-2</v>
      </c>
      <c r="I80" s="22">
        <f t="shared" si="4"/>
        <v>0.1150000444997069</v>
      </c>
    </row>
    <row r="81" spans="1:9">
      <c r="A81" s="1">
        <v>526</v>
      </c>
      <c r="B81" s="1" t="s">
        <v>47</v>
      </c>
      <c r="C81" s="29">
        <v>0</v>
      </c>
      <c r="D81" s="3">
        <v>437192</v>
      </c>
      <c r="E81" s="29">
        <v>0</v>
      </c>
      <c r="F81" s="3">
        <v>50277</v>
      </c>
      <c r="G81" s="17">
        <f t="shared" si="3"/>
        <v>437192</v>
      </c>
      <c r="H81" s="18" t="str">
        <f t="shared" si="2"/>
        <v/>
      </c>
      <c r="I81" s="22">
        <f t="shared" si="4"/>
        <v>0.11499981701403503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3"/>
        <v>0</v>
      </c>
      <c r="H82" s="18" t="str">
        <f t="shared" si="2"/>
        <v/>
      </c>
      <c r="I82" s="22" t="str">
        <f t="shared" si="4"/>
        <v>N/A</v>
      </c>
    </row>
    <row r="83" spans="1:9">
      <c r="A83" s="1">
        <v>528</v>
      </c>
      <c r="B83" s="1" t="s">
        <v>49</v>
      </c>
      <c r="C83" s="29">
        <v>12797698</v>
      </c>
      <c r="D83" s="3">
        <v>11883035</v>
      </c>
      <c r="E83" s="29">
        <v>1471735</v>
      </c>
      <c r="F83" s="3">
        <v>1366549</v>
      </c>
      <c r="G83" s="17">
        <f t="shared" si="3"/>
        <v>-914663</v>
      </c>
      <c r="H83" s="18">
        <f t="shared" si="2"/>
        <v>-7.1470747111402555E-2</v>
      </c>
      <c r="I83" s="22">
        <f t="shared" si="4"/>
        <v>0.11499999789616036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3"/>
        <v>0</v>
      </c>
      <c r="H84" s="18" t="str">
        <f t="shared" si="2"/>
        <v/>
      </c>
      <c r="I84" s="22" t="str">
        <f t="shared" si="4"/>
        <v>N/A</v>
      </c>
    </row>
    <row r="85" spans="1:9">
      <c r="A85" s="1">
        <v>531</v>
      </c>
      <c r="B85" s="1" t="s">
        <v>25</v>
      </c>
      <c r="C85" s="29">
        <v>1175249</v>
      </c>
      <c r="D85" s="3">
        <v>1606012</v>
      </c>
      <c r="E85" s="29">
        <v>135152</v>
      </c>
      <c r="F85" s="3">
        <v>184689</v>
      </c>
      <c r="G85" s="17">
        <f t="shared" si="3"/>
        <v>430763</v>
      </c>
      <c r="H85" s="18">
        <f t="shared" si="2"/>
        <v>0.36652805729844906</v>
      </c>
      <c r="I85" s="22">
        <f t="shared" si="4"/>
        <v>0.11499851806835815</v>
      </c>
    </row>
    <row r="86" spans="1:9">
      <c r="A86" s="28">
        <v>532</v>
      </c>
      <c r="B86" s="28" t="s">
        <v>52</v>
      </c>
      <c r="C86" s="30">
        <v>4499911</v>
      </c>
      <c r="D86" s="4">
        <v>4624900</v>
      </c>
      <c r="E86" s="30">
        <v>494821</v>
      </c>
      <c r="F86" s="4">
        <v>511172</v>
      </c>
      <c r="G86" s="26">
        <f t="shared" si="3"/>
        <v>124989</v>
      </c>
      <c r="H86" s="23">
        <f t="shared" si="2"/>
        <v>3.3044272575335265E-2</v>
      </c>
      <c r="I86" s="24">
        <f t="shared" si="4"/>
        <v>0.11052606542844169</v>
      </c>
    </row>
    <row r="87" spans="1:9">
      <c r="A87" s="7" t="s">
        <v>19</v>
      </c>
      <c r="B87" s="7" t="s">
        <v>26</v>
      </c>
      <c r="C87" s="15">
        <v>86837001</v>
      </c>
      <c r="D87" s="15">
        <f>SUM(D56:D85)</f>
        <v>97592831.560000002</v>
      </c>
      <c r="E87" s="15">
        <v>9986253</v>
      </c>
      <c r="F87" s="15">
        <f>SUM(F56:F85)</f>
        <v>11223173</v>
      </c>
      <c r="G87" s="15">
        <f>SUM(G56:G85)</f>
        <v>10755830.559999999</v>
      </c>
      <c r="H87" s="19">
        <f t="shared" si="2"/>
        <v>0.12386227346733558</v>
      </c>
      <c r="I87" s="25">
        <f t="shared" si="4"/>
        <v>0.11499997305744737</v>
      </c>
    </row>
    <row r="88" spans="1:9">
      <c r="C88" s="1"/>
      <c r="E88" s="1"/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4" tint="0.39997558519241921"/>
  </sheetPr>
  <dimension ref="A1:J87"/>
  <sheetViews>
    <sheetView workbookViewId="0">
      <selection activeCell="F15" sqref="F15"/>
    </sheetView>
  </sheetViews>
  <sheetFormatPr defaultColWidth="9.140625" defaultRowHeight="12.75"/>
  <cols>
    <col min="1" max="1" width="4.5703125" style="1" customWidth="1"/>
    <col min="2" max="2" width="42.5703125" style="1" bestFit="1" customWidth="1"/>
    <col min="3" max="3" width="15.140625" style="8" bestFit="1" customWidth="1"/>
    <col min="4" max="4" width="15.140625" style="1" bestFit="1" customWidth="1"/>
    <col min="5" max="5" width="14.7109375" style="8" bestFit="1" customWidth="1"/>
    <col min="6" max="6" width="14.7109375" style="1" customWidth="1"/>
    <col min="7" max="7" width="17" style="1" bestFit="1" customWidth="1"/>
    <col min="8" max="8" width="19" style="1" bestFit="1" customWidth="1"/>
    <col min="9" max="9" width="12.140625" style="1" bestFit="1" customWidth="1"/>
    <col min="10" max="10" width="2" style="1" customWidth="1"/>
    <col min="11" max="11" width="14.28515625" style="1" customWidth="1"/>
    <col min="12" max="12" width="12.5703125" style="1" bestFit="1" customWidth="1"/>
    <col min="13" max="13" width="14.42578125" style="1" bestFit="1" customWidth="1"/>
    <col min="14" max="14" width="14.7109375" style="1" bestFit="1" customWidth="1"/>
    <col min="15" max="15" width="12" style="1" bestFit="1" customWidth="1"/>
    <col min="16" max="16384" width="9.140625" style="1"/>
  </cols>
  <sheetData>
    <row r="1" spans="1:10" ht="18">
      <c r="A1" s="499" t="str">
        <f>"HOT SPRINGS COUNTY "&amp;D3</f>
        <v>HOT SPRINGS COUNTY 2025</v>
      </c>
      <c r="B1" s="499"/>
      <c r="C1" s="499"/>
      <c r="D1" s="499"/>
      <c r="E1" s="499"/>
      <c r="F1" s="499"/>
      <c r="G1" s="499"/>
      <c r="H1" s="499"/>
      <c r="I1" s="499"/>
    </row>
    <row r="3" spans="1:10">
      <c r="A3" s="7"/>
      <c r="B3" s="7"/>
      <c r="C3" s="34">
        <f>'Albany Value'!C3</f>
        <v>2024</v>
      </c>
      <c r="D3" s="34">
        <f>'Albany Value'!D3</f>
        <v>2025</v>
      </c>
      <c r="E3" s="34">
        <f>$C$3</f>
        <v>2024</v>
      </c>
      <c r="F3" s="34">
        <f>$D$3</f>
        <v>2025</v>
      </c>
      <c r="G3" s="7"/>
      <c r="H3" s="7"/>
      <c r="I3" s="7">
        <f>$D$3</f>
        <v>2025</v>
      </c>
    </row>
    <row r="4" spans="1:10">
      <c r="A4" s="7"/>
      <c r="B4" s="7"/>
      <c r="C4" s="34" t="s">
        <v>57</v>
      </c>
      <c r="D4" s="34" t="s">
        <v>57</v>
      </c>
      <c r="E4" s="34" t="s">
        <v>3</v>
      </c>
      <c r="F4" s="34" t="s">
        <v>3</v>
      </c>
      <c r="G4" s="7" t="s">
        <v>55</v>
      </c>
      <c r="H4" s="7" t="s">
        <v>5</v>
      </c>
      <c r="I4" s="7" t="s">
        <v>6</v>
      </c>
    </row>
    <row r="5" spans="1:10">
      <c r="A5" s="9" t="s">
        <v>12</v>
      </c>
      <c r="B5" s="9" t="s">
        <v>13</v>
      </c>
      <c r="C5" s="35" t="s">
        <v>7</v>
      </c>
      <c r="D5" s="35" t="s">
        <v>7</v>
      </c>
      <c r="E5" s="35" t="s">
        <v>7</v>
      </c>
      <c r="F5" s="35" t="s">
        <v>7</v>
      </c>
      <c r="G5" s="9" t="s">
        <v>8</v>
      </c>
      <c r="H5" s="9" t="s">
        <v>56</v>
      </c>
      <c r="I5" s="9" t="s">
        <v>9</v>
      </c>
    </row>
    <row r="6" spans="1:10">
      <c r="A6" s="1" t="s">
        <v>15</v>
      </c>
      <c r="B6" s="36" t="s">
        <v>65</v>
      </c>
      <c r="C6" s="29">
        <f>C25</f>
        <v>66165584</v>
      </c>
      <c r="D6" s="17">
        <f>D25</f>
        <v>63063840</v>
      </c>
      <c r="E6" s="29">
        <f>E25</f>
        <v>6285747</v>
      </c>
      <c r="F6" s="17">
        <f>F25</f>
        <v>5991091</v>
      </c>
      <c r="G6" s="17">
        <f t="shared" ref="G6:G11" si="0">D6-C6</f>
        <v>-3101744</v>
      </c>
      <c r="H6" s="18">
        <f>IF(E6=0,"",F6/E6-1)</f>
        <v>-4.6876846936410255E-2</v>
      </c>
      <c r="I6" s="22">
        <f>IF(D6=0,"N/A",F6/D6)</f>
        <v>9.5000415452024492E-2</v>
      </c>
    </row>
    <row r="7" spans="1:10">
      <c r="A7" s="1" t="s">
        <v>14</v>
      </c>
      <c r="B7" s="36" t="s">
        <v>70</v>
      </c>
      <c r="C7" s="29">
        <f>C42</f>
        <v>568736059.60000002</v>
      </c>
      <c r="D7" s="17">
        <f>D42</f>
        <v>455737406.30999994</v>
      </c>
      <c r="E7" s="29">
        <f>E42</f>
        <v>54030037</v>
      </c>
      <c r="F7" s="17">
        <f>F42</f>
        <v>43295074</v>
      </c>
      <c r="G7" s="17">
        <f t="shared" si="0"/>
        <v>-112998653.29000008</v>
      </c>
      <c r="H7" s="18">
        <f t="shared" ref="H7:H14" si="1">IF(E7=0,"",F7/E7-1)</f>
        <v>-0.19868509436704629</v>
      </c>
      <c r="I7" s="22">
        <f>IF(D7=0,"N/A",F7/D7)</f>
        <v>9.5000044763826105E-2</v>
      </c>
    </row>
    <row r="8" spans="1:10">
      <c r="A8" s="1" t="s">
        <v>17</v>
      </c>
      <c r="B8" s="36" t="s">
        <v>71</v>
      </c>
      <c r="C8" s="29">
        <f>C49</f>
        <v>34345049.640000001</v>
      </c>
      <c r="D8" s="17">
        <f>D49</f>
        <v>31146215.57</v>
      </c>
      <c r="E8" s="29">
        <f>E49</f>
        <v>3262784</v>
      </c>
      <c r="F8" s="17">
        <f>F49</f>
        <v>2958901</v>
      </c>
      <c r="G8" s="17">
        <f t="shared" si="0"/>
        <v>-3198834.0700000003</v>
      </c>
      <c r="H8" s="18">
        <f t="shared" si="1"/>
        <v>-9.313610707910791E-2</v>
      </c>
      <c r="I8" s="22">
        <f>IF(D8=0,"N/A",F8/D8)</f>
        <v>9.5000337789031747E-2</v>
      </c>
    </row>
    <row r="9" spans="1:10">
      <c r="A9" s="1" t="s">
        <v>19</v>
      </c>
      <c r="B9" s="36" t="s">
        <v>20</v>
      </c>
      <c r="C9" s="29">
        <f>C87</f>
        <v>63712381</v>
      </c>
      <c r="D9" s="17">
        <f>D87</f>
        <v>62349630</v>
      </c>
      <c r="E9" s="29">
        <f>E87</f>
        <v>7326926</v>
      </c>
      <c r="F9" s="17">
        <f>F87</f>
        <v>7170208</v>
      </c>
      <c r="G9" s="17">
        <f t="shared" si="0"/>
        <v>-1362751</v>
      </c>
      <c r="H9" s="18">
        <f t="shared" si="1"/>
        <v>-2.1389324800059395E-2</v>
      </c>
      <c r="I9" s="22">
        <f>IF(D9=0,"N/A",F9/D9)</f>
        <v>0.11500000882122316</v>
      </c>
    </row>
    <row r="10" spans="1:10">
      <c r="B10" s="1" t="s">
        <v>23</v>
      </c>
      <c r="C10" s="29">
        <f>'MINERAL VALUE DETAIL'!X40</f>
        <v>101653256</v>
      </c>
      <c r="D10" s="279">
        <f>'STATE ASSESSED'!C13</f>
        <v>99323105</v>
      </c>
      <c r="E10" s="29">
        <f>C10</f>
        <v>101653256</v>
      </c>
      <c r="F10" s="279">
        <f>D10</f>
        <v>99323105</v>
      </c>
      <c r="G10" s="17">
        <f t="shared" si="0"/>
        <v>-2330151</v>
      </c>
      <c r="H10" s="18">
        <f t="shared" si="1"/>
        <v>-2.2922541703927268E-2</v>
      </c>
      <c r="I10" s="22">
        <f>IF(D10=0,"N/A",F10/D10)</f>
        <v>1</v>
      </c>
    </row>
    <row r="11" spans="1:10">
      <c r="B11" s="1" t="s">
        <v>66</v>
      </c>
      <c r="C11" s="280">
        <f>'STATE ASSESSED'!E13</f>
        <v>122214448</v>
      </c>
      <c r="D11" s="279">
        <f>'STATE ASSESSED'!F13</f>
        <v>116677039</v>
      </c>
      <c r="E11" s="29">
        <f>'STATE ASSESSED'!H13</f>
        <v>13974129</v>
      </c>
      <c r="F11" s="279">
        <f>'STATE ASSESSED'!I13</f>
        <v>13308355</v>
      </c>
      <c r="G11" s="17">
        <f t="shared" si="0"/>
        <v>-5537409</v>
      </c>
      <c r="H11" s="18">
        <f>IF(E11=0,"",F11/E11-1)</f>
        <v>-4.7643327179819228E-2</v>
      </c>
      <c r="I11" s="22">
        <f>F11/D11</f>
        <v>0.11406147356893416</v>
      </c>
      <c r="J11" s="1" t="s">
        <v>442</v>
      </c>
    </row>
    <row r="12" spans="1:10">
      <c r="C12" s="29"/>
      <c r="D12" s="3"/>
      <c r="E12" s="280"/>
      <c r="F12" s="3"/>
      <c r="G12" s="3"/>
      <c r="H12" s="18" t="str">
        <f t="shared" si="1"/>
        <v/>
      </c>
      <c r="I12" s="21"/>
    </row>
    <row r="13" spans="1:10">
      <c r="B13" s="11" t="s">
        <v>73</v>
      </c>
      <c r="C13" s="15">
        <f>SUM(C6:C9)</f>
        <v>732959074.24000001</v>
      </c>
      <c r="D13" s="15">
        <f>SUM(D6:D9)</f>
        <v>612297091.88</v>
      </c>
      <c r="E13" s="15">
        <f>SUM(E6:E9)</f>
        <v>70905494</v>
      </c>
      <c r="F13" s="15">
        <f>SUM(F6:F9)</f>
        <v>59415274</v>
      </c>
      <c r="G13" s="15">
        <f>SUM(G6:G9)</f>
        <v>-120661982.36000007</v>
      </c>
      <c r="H13" s="19">
        <f t="shared" si="1"/>
        <v>-0.16204978418174476</v>
      </c>
      <c r="I13" s="21"/>
    </row>
    <row r="14" spans="1:10">
      <c r="B14" s="12" t="s">
        <v>74</v>
      </c>
      <c r="C14" s="16">
        <f>SUM(C10:C11)</f>
        <v>223867704</v>
      </c>
      <c r="D14" s="16">
        <f>SUM(D10:D11)</f>
        <v>216000144</v>
      </c>
      <c r="E14" s="16">
        <f>SUM(E10:E11)</f>
        <v>115627385</v>
      </c>
      <c r="F14" s="16">
        <f>SUM(F10:F11)</f>
        <v>112631460</v>
      </c>
      <c r="G14" s="16">
        <f>SUM(G10:G11)</f>
        <v>-7867560</v>
      </c>
      <c r="H14" s="20">
        <f t="shared" si="1"/>
        <v>-2.5910168252961885E-2</v>
      </c>
      <c r="I14" s="21"/>
    </row>
    <row r="15" spans="1:10">
      <c r="B15" s="7" t="s">
        <v>72</v>
      </c>
      <c r="C15" s="15">
        <f>SUM(C13:C14)</f>
        <v>956826778.24000001</v>
      </c>
      <c r="D15" s="486">
        <f>SUM(D13:D14)</f>
        <v>828297235.88</v>
      </c>
      <c r="E15" s="15">
        <f>SUM(E13:E14)</f>
        <v>186532879</v>
      </c>
      <c r="F15" s="486">
        <f>SUM(F13:F14)</f>
        <v>172046734</v>
      </c>
      <c r="G15" s="15">
        <f>SUM(G13:G14)</f>
        <v>-128529542.36000007</v>
      </c>
      <c r="H15" s="19">
        <f>IF(E15=0,"",F15/E15-1)</f>
        <v>-7.7660008667962521E-2</v>
      </c>
      <c r="I15" s="21"/>
    </row>
    <row r="16" spans="1:10">
      <c r="B16" s="7"/>
      <c r="C16" s="15"/>
      <c r="D16" s="15"/>
      <c r="E16" s="15"/>
      <c r="F16" s="15"/>
      <c r="G16" s="15"/>
      <c r="H16" s="19"/>
      <c r="I16" s="21"/>
    </row>
    <row r="17" spans="1:9">
      <c r="B17" s="7"/>
      <c r="C17" s="15"/>
      <c r="D17" s="15"/>
      <c r="E17" s="15"/>
      <c r="F17" s="15"/>
      <c r="G17" s="15"/>
      <c r="H17" s="19"/>
      <c r="I17" s="21"/>
    </row>
    <row r="18" spans="1:9">
      <c r="A18" s="365" t="s">
        <v>443</v>
      </c>
      <c r="B18" s="7"/>
      <c r="C18" s="15"/>
      <c r="D18" s="15"/>
      <c r="E18" s="15"/>
      <c r="F18" s="15"/>
      <c r="G18" s="15"/>
      <c r="H18" s="19"/>
      <c r="I18" s="21"/>
    </row>
    <row r="19" spans="1:9">
      <c r="A19" s="7"/>
      <c r="B19" s="7"/>
      <c r="C19" s="34">
        <f>$C$3</f>
        <v>2024</v>
      </c>
      <c r="D19" s="34">
        <f>$D$3</f>
        <v>2025</v>
      </c>
      <c r="E19" s="34">
        <f>$C$3</f>
        <v>2024</v>
      </c>
      <c r="F19" s="34">
        <f>$D$3</f>
        <v>2025</v>
      </c>
      <c r="G19" s="7"/>
      <c r="H19" s="7"/>
      <c r="I19" s="7">
        <f>$D$3</f>
        <v>2025</v>
      </c>
    </row>
    <row r="20" spans="1:9">
      <c r="A20" s="7"/>
      <c r="B20" s="7"/>
      <c r="C20" s="34" t="s">
        <v>57</v>
      </c>
      <c r="D20" s="34" t="s">
        <v>57</v>
      </c>
      <c r="E20" s="34" t="s">
        <v>3</v>
      </c>
      <c r="F20" s="34" t="s">
        <v>3</v>
      </c>
      <c r="G20" s="7" t="s">
        <v>55</v>
      </c>
      <c r="H20" s="7" t="s">
        <v>5</v>
      </c>
      <c r="I20" s="7" t="s">
        <v>6</v>
      </c>
    </row>
    <row r="21" spans="1:9">
      <c r="A21" s="9" t="s">
        <v>10</v>
      </c>
      <c r="B21" s="9"/>
      <c r="C21" s="35" t="s">
        <v>7</v>
      </c>
      <c r="D21" s="35" t="s">
        <v>7</v>
      </c>
      <c r="E21" s="35" t="s">
        <v>7</v>
      </c>
      <c r="F21" s="35" t="s">
        <v>7</v>
      </c>
      <c r="G21" s="9" t="s">
        <v>8</v>
      </c>
      <c r="H21" s="9" t="s">
        <v>56</v>
      </c>
      <c r="I21" s="9" t="s">
        <v>9</v>
      </c>
    </row>
    <row r="22" spans="1:9">
      <c r="A22" s="1">
        <v>110</v>
      </c>
      <c r="B22" s="36" t="s">
        <v>75</v>
      </c>
      <c r="C22" s="29">
        <v>38025291</v>
      </c>
      <c r="D22" s="306">
        <v>35751679</v>
      </c>
      <c r="E22" s="29">
        <v>3612416</v>
      </c>
      <c r="F22" s="448">
        <v>3396421</v>
      </c>
      <c r="G22" s="17">
        <f>D22-C22</f>
        <v>-2273612</v>
      </c>
      <c r="H22" s="18">
        <f>IF(E22=0,"",F22/E22-1)</f>
        <v>-5.9792393788533738E-2</v>
      </c>
      <c r="I22" s="22">
        <f>IF(D22=0,"N/A",F22/D22)</f>
        <v>9.5000321523361186E-2</v>
      </c>
    </row>
    <row r="23" spans="1:9">
      <c r="A23" s="1">
        <v>120</v>
      </c>
      <c r="B23" s="36" t="s">
        <v>76</v>
      </c>
      <c r="C23" s="29">
        <v>0</v>
      </c>
      <c r="D23" s="306">
        <v>0</v>
      </c>
      <c r="E23" s="29">
        <v>0</v>
      </c>
      <c r="F23" s="448">
        <v>0</v>
      </c>
      <c r="G23" s="17">
        <f>D23-C23</f>
        <v>0</v>
      </c>
      <c r="H23" s="18" t="str">
        <f>IF(E23=0,"",F23/E23-1)</f>
        <v/>
      </c>
      <c r="I23" s="22" t="str">
        <f>IF(D23=0,"N/A",F23/D23)</f>
        <v>N/A</v>
      </c>
    </row>
    <row r="24" spans="1:9">
      <c r="A24" s="28">
        <v>130</v>
      </c>
      <c r="B24" s="37" t="s">
        <v>77</v>
      </c>
      <c r="C24" s="30">
        <v>28140293</v>
      </c>
      <c r="D24" s="307">
        <v>27312161</v>
      </c>
      <c r="E24" s="30">
        <v>2673331</v>
      </c>
      <c r="F24" s="449">
        <v>2594670</v>
      </c>
      <c r="G24" s="26">
        <f>D24-C24</f>
        <v>-828132</v>
      </c>
      <c r="H24" s="23">
        <f>IF(E24=0,"",F24/E24-1)</f>
        <v>-2.9424339896556018E-2</v>
      </c>
      <c r="I24" s="24">
        <f>IF(D24=0,"N/A",F24/D24)</f>
        <v>9.5000538404851967E-2</v>
      </c>
    </row>
    <row r="25" spans="1:9">
      <c r="A25" s="7" t="s">
        <v>15</v>
      </c>
      <c r="B25" s="7" t="s">
        <v>16</v>
      </c>
      <c r="C25" s="15">
        <f>SUM(C22:C24)</f>
        <v>66165584</v>
      </c>
      <c r="D25" s="15">
        <f>SUM(D22:D24)</f>
        <v>63063840</v>
      </c>
      <c r="E25" s="15">
        <f>SUM(E22:E24)</f>
        <v>6285747</v>
      </c>
      <c r="F25" s="15">
        <f>SUM(F22:F24)</f>
        <v>5991091</v>
      </c>
      <c r="G25" s="15">
        <f>SUM(G22:G24)</f>
        <v>-3101744</v>
      </c>
      <c r="H25" s="19">
        <f>IF(E25=0,"",F25/E25-1)</f>
        <v>-4.6876846936410255E-2</v>
      </c>
      <c r="I25" s="25">
        <f>IF(D25=0,"N/A",F25/D25)</f>
        <v>9.5000415452024492E-2</v>
      </c>
    </row>
    <row r="26" spans="1:9">
      <c r="D26" s="2"/>
      <c r="F26" s="2"/>
      <c r="G26" s="2"/>
      <c r="H26" s="2"/>
      <c r="I26" s="2"/>
    </row>
    <row r="27" spans="1:9">
      <c r="A27" s="7"/>
      <c r="B27" s="7"/>
      <c r="C27" s="34">
        <f>$C$3</f>
        <v>2024</v>
      </c>
      <c r="D27" s="34">
        <f>$D$3</f>
        <v>2025</v>
      </c>
      <c r="E27" s="34">
        <f>$C$3</f>
        <v>2024</v>
      </c>
      <c r="F27" s="34">
        <f>$D$3</f>
        <v>2025</v>
      </c>
      <c r="G27" s="7"/>
      <c r="H27" s="7"/>
      <c r="I27" s="2"/>
    </row>
    <row r="28" spans="1:9">
      <c r="A28" s="9" t="s">
        <v>60</v>
      </c>
      <c r="B28" s="9"/>
      <c r="C28" s="35" t="s">
        <v>11</v>
      </c>
      <c r="D28" s="35" t="s">
        <v>11</v>
      </c>
      <c r="E28" s="35" t="s">
        <v>53</v>
      </c>
      <c r="F28" s="35" t="s">
        <v>53</v>
      </c>
      <c r="G28" s="33" t="s">
        <v>59</v>
      </c>
      <c r="H28" s="9" t="s">
        <v>58</v>
      </c>
      <c r="I28" s="2"/>
    </row>
    <row r="29" spans="1:9">
      <c r="A29" s="1">
        <v>110</v>
      </c>
      <c r="B29" s="36" t="s">
        <v>75</v>
      </c>
      <c r="C29" s="29">
        <v>17312.013582</v>
      </c>
      <c r="D29" s="306">
        <v>17120.803582</v>
      </c>
      <c r="E29" s="31">
        <v>890.47011503834608</v>
      </c>
      <c r="F29" s="27">
        <f>IF(D29&lt;&gt;0,D22/D29,0)</f>
        <v>2088.2009906116568</v>
      </c>
      <c r="G29" s="17">
        <f>D29-C29</f>
        <v>-191.20999999999913</v>
      </c>
      <c r="H29" s="27">
        <f>F29-E29</f>
        <v>1197.7308755733106</v>
      </c>
      <c r="I29" s="2"/>
    </row>
    <row r="30" spans="1:9">
      <c r="A30" s="1">
        <v>120</v>
      </c>
      <c r="B30" s="36" t="s">
        <v>76</v>
      </c>
      <c r="C30" s="29">
        <v>0</v>
      </c>
      <c r="D30" s="306">
        <v>0</v>
      </c>
      <c r="E30" s="31">
        <v>0</v>
      </c>
      <c r="F30" s="27">
        <f>IF(D30&lt;&gt;0,D23/D30,0)</f>
        <v>0</v>
      </c>
      <c r="G30" s="17">
        <f>D30-C30</f>
        <v>0</v>
      </c>
      <c r="H30" s="27">
        <f>F30-E30</f>
        <v>0</v>
      </c>
      <c r="I30" s="2"/>
    </row>
    <row r="31" spans="1:9">
      <c r="A31" s="1">
        <v>130</v>
      </c>
      <c r="B31" s="36" t="s">
        <v>77</v>
      </c>
      <c r="C31" s="29">
        <v>368018.65021700005</v>
      </c>
      <c r="D31" s="306">
        <v>369224.888217</v>
      </c>
      <c r="E31" s="31">
        <v>44.843293697585487</v>
      </c>
      <c r="F31" s="27">
        <f>IF(D31&lt;&gt;0,D24/D31,0)</f>
        <v>73.971614242721799</v>
      </c>
      <c r="G31" s="17">
        <f>D31-C31</f>
        <v>1206.2379999999539</v>
      </c>
      <c r="H31" s="27">
        <f>F31-E31</f>
        <v>29.128320545136312</v>
      </c>
      <c r="I31" s="2"/>
    </row>
    <row r="32" spans="1:9">
      <c r="B32" s="36"/>
      <c r="C32" s="29"/>
      <c r="D32" s="3"/>
      <c r="E32" s="31"/>
      <c r="F32" s="5"/>
      <c r="G32" s="3"/>
      <c r="H32" s="5"/>
      <c r="I32" s="2"/>
    </row>
    <row r="33" spans="1:9">
      <c r="B33" s="36"/>
      <c r="C33" s="29"/>
      <c r="D33" s="3"/>
      <c r="E33" s="31"/>
      <c r="F33" s="5"/>
      <c r="G33" s="3"/>
      <c r="H33" s="5"/>
      <c r="I33" s="2"/>
    </row>
    <row r="34" spans="1:9">
      <c r="D34" s="2"/>
      <c r="F34" s="2"/>
      <c r="G34" s="2"/>
      <c r="H34" s="2"/>
      <c r="I34" s="2"/>
    </row>
    <row r="35" spans="1:9">
      <c r="A35" s="7"/>
      <c r="B35" s="7"/>
      <c r="C35" s="34">
        <f>$C$3</f>
        <v>2024</v>
      </c>
      <c r="D35" s="34">
        <f>$D$3</f>
        <v>2025</v>
      </c>
      <c r="E35" s="34">
        <f>$C$3</f>
        <v>2024</v>
      </c>
      <c r="F35" s="34">
        <f>$D$3</f>
        <v>2025</v>
      </c>
      <c r="G35" s="32" t="s">
        <v>0</v>
      </c>
      <c r="H35" s="7" t="s">
        <v>1</v>
      </c>
      <c r="I35" s="7">
        <f>$D$3</f>
        <v>2025</v>
      </c>
    </row>
    <row r="36" spans="1:9">
      <c r="A36" s="7"/>
      <c r="B36" s="7"/>
      <c r="C36" s="34" t="s">
        <v>2</v>
      </c>
      <c r="D36" s="34" t="s">
        <v>2</v>
      </c>
      <c r="E36" s="34" t="s">
        <v>3</v>
      </c>
      <c r="F36" s="34" t="s">
        <v>3</v>
      </c>
      <c r="G36" s="32" t="s">
        <v>4</v>
      </c>
      <c r="H36" s="7" t="s">
        <v>5</v>
      </c>
      <c r="I36" s="7" t="s">
        <v>6</v>
      </c>
    </row>
    <row r="37" spans="1:9">
      <c r="A37" s="9" t="s">
        <v>70</v>
      </c>
      <c r="B37" s="9"/>
      <c r="C37" s="35" t="s">
        <v>7</v>
      </c>
      <c r="D37" s="35" t="s">
        <v>7</v>
      </c>
      <c r="E37" s="35" t="s">
        <v>7</v>
      </c>
      <c r="F37" s="35" t="s">
        <v>7</v>
      </c>
      <c r="G37" s="33" t="s">
        <v>8</v>
      </c>
      <c r="H37" s="9" t="s">
        <v>8</v>
      </c>
      <c r="I37" s="9" t="s">
        <v>9</v>
      </c>
    </row>
    <row r="38" spans="1:9">
      <c r="A38" s="1">
        <v>200</v>
      </c>
      <c r="B38" s="36" t="s">
        <v>61</v>
      </c>
      <c r="C38" s="29">
        <v>110827200</v>
      </c>
      <c r="D38" s="3">
        <v>91960418.689999998</v>
      </c>
      <c r="E38" s="29">
        <v>10528644</v>
      </c>
      <c r="F38" s="3">
        <v>8736268</v>
      </c>
      <c r="G38" s="17">
        <f>D38-C38</f>
        <v>-18866781.310000002</v>
      </c>
      <c r="H38" s="18">
        <f>IF(E38=0,"",F38/E38-1)</f>
        <v>-0.17023806674439745</v>
      </c>
      <c r="I38" s="22">
        <f>IF(D38=0,"N/A",F38/D38)</f>
        <v>9.5000306919546501E-2</v>
      </c>
    </row>
    <row r="39" spans="1:9">
      <c r="A39" s="1">
        <v>300</v>
      </c>
      <c r="B39" s="36" t="s">
        <v>64</v>
      </c>
      <c r="C39" s="29">
        <v>380337076.60000002</v>
      </c>
      <c r="D39" s="3">
        <v>278095154.61999995</v>
      </c>
      <c r="E39" s="29">
        <v>36132052</v>
      </c>
      <c r="F39" s="3">
        <v>26419024</v>
      </c>
      <c r="G39" s="17">
        <f>D39-C39</f>
        <v>-102241921.98000008</v>
      </c>
      <c r="H39" s="18">
        <f>IF(E39=0,"",F39/E39-1)</f>
        <v>-0.26882027071144476</v>
      </c>
      <c r="I39" s="22">
        <f>IF(D39=0,"N/A",F39/D39)</f>
        <v>9.4999943584418017E-2</v>
      </c>
    </row>
    <row r="40" spans="1:9">
      <c r="A40" s="1">
        <v>400</v>
      </c>
      <c r="B40" s="36" t="s">
        <v>62</v>
      </c>
      <c r="C40" s="29">
        <v>13223560</v>
      </c>
      <c r="D40" s="3">
        <v>14530816</v>
      </c>
      <c r="E40" s="29">
        <v>1256248</v>
      </c>
      <c r="F40" s="3">
        <v>1380436</v>
      </c>
      <c r="G40" s="17">
        <f>D40-C40</f>
        <v>1307256</v>
      </c>
      <c r="H40" s="18">
        <f>IF(E40=0,"",F40/E40-1)</f>
        <v>9.8856276786112307E-2</v>
      </c>
      <c r="I40" s="22">
        <f>IF(D40=0,"N/A",F40/D40)</f>
        <v>9.5000583587322288E-2</v>
      </c>
    </row>
    <row r="41" spans="1:9">
      <c r="A41" s="28">
        <v>500</v>
      </c>
      <c r="B41" s="37" t="s">
        <v>63</v>
      </c>
      <c r="C41" s="30">
        <v>64348223</v>
      </c>
      <c r="D41" s="4">
        <v>71151017</v>
      </c>
      <c r="E41" s="30">
        <v>6113093</v>
      </c>
      <c r="F41" s="4">
        <v>6759346</v>
      </c>
      <c r="G41" s="26">
        <f>D41-C41</f>
        <v>6802794</v>
      </c>
      <c r="H41" s="23">
        <f>IF(E41=0,"",F41/E41-1)</f>
        <v>0.10571620618236954</v>
      </c>
      <c r="I41" s="24">
        <f>IF(D41=0,"N/A",F41/D41)</f>
        <v>9.4999991356413072E-2</v>
      </c>
    </row>
    <row r="42" spans="1:9">
      <c r="A42" s="7" t="s">
        <v>14</v>
      </c>
      <c r="B42" s="7" t="s">
        <v>69</v>
      </c>
      <c r="C42" s="15">
        <f>SUM(C38:C41)</f>
        <v>568736059.60000002</v>
      </c>
      <c r="D42" s="15">
        <f>SUM(D38:D41)</f>
        <v>455737406.30999994</v>
      </c>
      <c r="E42" s="15">
        <f>SUM(E38:E41)</f>
        <v>54030037</v>
      </c>
      <c r="F42" s="15">
        <f>SUM(F38:F41)</f>
        <v>43295074</v>
      </c>
      <c r="G42" s="15">
        <f>SUM(G38:G41)</f>
        <v>-112998653.29000008</v>
      </c>
      <c r="H42" s="19">
        <f>IF(E42=0,"",F42/E42-1)</f>
        <v>-0.19868509436704629</v>
      </c>
      <c r="I42" s="25">
        <f>IF(D42=0,"N/A",F42/D42)</f>
        <v>9.5000044763826105E-2</v>
      </c>
    </row>
    <row r="43" spans="1:9">
      <c r="D43" s="2"/>
      <c r="F43" s="2"/>
      <c r="G43" s="2"/>
      <c r="H43" s="2"/>
      <c r="I43" s="2"/>
    </row>
    <row r="44" spans="1:9">
      <c r="C44" s="34">
        <f>$C$3</f>
        <v>2024</v>
      </c>
      <c r="D44" s="34">
        <f>$D$3</f>
        <v>2025</v>
      </c>
      <c r="E44" s="34">
        <f>$C$3</f>
        <v>2024</v>
      </c>
      <c r="F44" s="34">
        <f>$D$3</f>
        <v>2025</v>
      </c>
      <c r="G44" s="32" t="s">
        <v>0</v>
      </c>
      <c r="H44" s="7" t="s">
        <v>1</v>
      </c>
      <c r="I44" s="7">
        <f>$D$3</f>
        <v>2025</v>
      </c>
    </row>
    <row r="45" spans="1:9">
      <c r="C45" s="34" t="s">
        <v>2</v>
      </c>
      <c r="D45" s="34" t="s">
        <v>2</v>
      </c>
      <c r="E45" s="34" t="s">
        <v>3</v>
      </c>
      <c r="F45" s="34" t="s">
        <v>3</v>
      </c>
      <c r="G45" s="32" t="s">
        <v>4</v>
      </c>
      <c r="H45" s="7" t="s">
        <v>5</v>
      </c>
      <c r="I45" s="7" t="s">
        <v>6</v>
      </c>
    </row>
    <row r="46" spans="1:9">
      <c r="A46" s="9" t="s">
        <v>71</v>
      </c>
      <c r="B46" s="9"/>
      <c r="C46" s="35" t="s">
        <v>7</v>
      </c>
      <c r="D46" s="35" t="s">
        <v>7</v>
      </c>
      <c r="E46" s="35" t="s">
        <v>7</v>
      </c>
      <c r="F46" s="35" t="s">
        <v>7</v>
      </c>
      <c r="G46" s="33" t="s">
        <v>8</v>
      </c>
      <c r="H46" s="9" t="s">
        <v>8</v>
      </c>
      <c r="I46" s="9" t="s">
        <v>9</v>
      </c>
    </row>
    <row r="47" spans="1:9">
      <c r="A47" s="1">
        <v>610</v>
      </c>
      <c r="B47" s="36" t="s">
        <v>18</v>
      </c>
      <c r="C47" s="29">
        <v>13744940.640000001</v>
      </c>
      <c r="D47" s="3">
        <v>9298641.5700000003</v>
      </c>
      <c r="E47" s="29">
        <v>1305771</v>
      </c>
      <c r="F47" s="3">
        <v>883370</v>
      </c>
      <c r="G47" s="17">
        <f>D47-C47</f>
        <v>-4446299.07</v>
      </c>
      <c r="H47" s="18">
        <f>IF(E47=0,"",F47/E47-1)</f>
        <v>-0.3234878091181379</v>
      </c>
      <c r="I47" s="22">
        <f>IF(D47=0,"N/A",F47/D47)</f>
        <v>9.4999897925950483E-2</v>
      </c>
    </row>
    <row r="48" spans="1:9">
      <c r="A48" s="28">
        <v>730</v>
      </c>
      <c r="B48" s="37" t="s">
        <v>67</v>
      </c>
      <c r="C48" s="30">
        <v>20600109</v>
      </c>
      <c r="D48" s="4">
        <v>21847574</v>
      </c>
      <c r="E48" s="30">
        <v>1957013</v>
      </c>
      <c r="F48" s="4">
        <v>2075531</v>
      </c>
      <c r="G48" s="26">
        <f>D48-C48</f>
        <v>1247465</v>
      </c>
      <c r="H48" s="23">
        <f>IF(E48=0,"",F48/E48-1)</f>
        <v>6.0560660557696933E-2</v>
      </c>
      <c r="I48" s="24">
        <f>IF(D48=0,"N/A",F48/D48)</f>
        <v>9.5000525001082498E-2</v>
      </c>
    </row>
    <row r="49" spans="1:9">
      <c r="A49" s="7" t="s">
        <v>17</v>
      </c>
      <c r="B49" s="7" t="s">
        <v>68</v>
      </c>
      <c r="C49" s="15">
        <f>SUM(C47:C48)</f>
        <v>34345049.640000001</v>
      </c>
      <c r="D49" s="15">
        <f>SUM(D47:D48)</f>
        <v>31146215.57</v>
      </c>
      <c r="E49" s="15">
        <f>SUM(E47:E48)</f>
        <v>3262784</v>
      </c>
      <c r="F49" s="15">
        <f>SUM(F47:F48)</f>
        <v>2958901</v>
      </c>
      <c r="G49" s="15">
        <f>SUM(G47:G48)</f>
        <v>-3198834.0700000003</v>
      </c>
      <c r="H49" s="19">
        <f>IF(E49=0,"",F49/E49-1)</f>
        <v>-9.313610707910791E-2</v>
      </c>
      <c r="I49" s="25">
        <f>IF(D49=0,"N/A",F49/D49)</f>
        <v>9.5000337789031747E-2</v>
      </c>
    </row>
    <row r="50" spans="1:9">
      <c r="D50" s="2"/>
      <c r="F50" s="2"/>
      <c r="G50" s="2"/>
      <c r="H50" s="2"/>
      <c r="I50" s="2"/>
    </row>
    <row r="51" spans="1:9">
      <c r="D51" s="2"/>
      <c r="F51" s="2"/>
      <c r="G51" s="2"/>
      <c r="H51" s="2"/>
      <c r="I51" s="2"/>
    </row>
    <row r="52" spans="1:9">
      <c r="D52" s="2"/>
      <c r="F52" s="2"/>
      <c r="G52" s="2"/>
      <c r="H52" s="2"/>
      <c r="I52" s="2"/>
    </row>
    <row r="53" spans="1:9">
      <c r="C53" s="34">
        <f>$C$3</f>
        <v>2024</v>
      </c>
      <c r="D53" s="34">
        <f>$D$3</f>
        <v>2025</v>
      </c>
      <c r="E53" s="34">
        <f>$C$3</f>
        <v>2024</v>
      </c>
      <c r="F53" s="34">
        <f>$D$3</f>
        <v>2025</v>
      </c>
      <c r="G53" s="32" t="s">
        <v>0</v>
      </c>
      <c r="H53" s="7" t="s">
        <v>1</v>
      </c>
      <c r="I53" s="7">
        <f>$D$3</f>
        <v>2025</v>
      </c>
    </row>
    <row r="54" spans="1:9">
      <c r="C54" s="34" t="s">
        <v>2</v>
      </c>
      <c r="D54" s="34" t="s">
        <v>2</v>
      </c>
      <c r="E54" s="34" t="s">
        <v>3</v>
      </c>
      <c r="F54" s="34" t="s">
        <v>3</v>
      </c>
      <c r="G54" s="32" t="s">
        <v>4</v>
      </c>
      <c r="H54" s="7" t="s">
        <v>5</v>
      </c>
      <c r="I54" s="7" t="s">
        <v>6</v>
      </c>
    </row>
    <row r="55" spans="1:9">
      <c r="A55" s="9" t="s">
        <v>20</v>
      </c>
      <c r="B55" s="9"/>
      <c r="C55" s="35" t="s">
        <v>7</v>
      </c>
      <c r="D55" s="35" t="s">
        <v>7</v>
      </c>
      <c r="E55" s="35" t="s">
        <v>7</v>
      </c>
      <c r="F55" s="35" t="s">
        <v>7</v>
      </c>
      <c r="G55" s="33" t="s">
        <v>8</v>
      </c>
      <c r="H55" s="9" t="s">
        <v>8</v>
      </c>
      <c r="I55" s="9" t="s">
        <v>9</v>
      </c>
    </row>
    <row r="56" spans="1:9">
      <c r="A56" s="1">
        <v>501</v>
      </c>
      <c r="B56" s="1" t="s">
        <v>27</v>
      </c>
      <c r="C56" s="29">
        <v>0</v>
      </c>
      <c r="D56" s="3">
        <v>0</v>
      </c>
      <c r="E56" s="29">
        <v>0</v>
      </c>
      <c r="F56" s="3">
        <v>0</v>
      </c>
      <c r="G56" s="17">
        <f>D56-C56</f>
        <v>0</v>
      </c>
      <c r="H56" s="18" t="str">
        <f t="shared" ref="H56:H87" si="2">IF(E56=0,"",F56/E56-1)</f>
        <v/>
      </c>
      <c r="I56" s="22" t="str">
        <f t="shared" ref="I56:I87" si="3">IF(D56=0,"N/A",F56/D56)</f>
        <v>N/A</v>
      </c>
    </row>
    <row r="57" spans="1:9">
      <c r="A57" s="1">
        <v>502</v>
      </c>
      <c r="B57" s="1" t="s">
        <v>28</v>
      </c>
      <c r="C57" s="29">
        <v>8190538</v>
      </c>
      <c r="D57" s="3">
        <v>9114694</v>
      </c>
      <c r="E57" s="29">
        <v>941912</v>
      </c>
      <c r="F57" s="3">
        <v>1048191</v>
      </c>
      <c r="G57" s="17">
        <f t="shared" ref="G57:G86" si="4">D57-C57</f>
        <v>924156</v>
      </c>
      <c r="H57" s="18">
        <f t="shared" si="2"/>
        <v>0.11283325830863178</v>
      </c>
      <c r="I57" s="22">
        <f t="shared" si="3"/>
        <v>0.11500013055841479</v>
      </c>
    </row>
    <row r="58" spans="1:9">
      <c r="A58" s="1">
        <v>503</v>
      </c>
      <c r="B58" s="1" t="s">
        <v>29</v>
      </c>
      <c r="C58" s="29">
        <v>0</v>
      </c>
      <c r="D58" s="3">
        <v>0</v>
      </c>
      <c r="E58" s="29">
        <v>0</v>
      </c>
      <c r="F58" s="3">
        <v>0</v>
      </c>
      <c r="G58" s="17">
        <f t="shared" si="4"/>
        <v>0</v>
      </c>
      <c r="H58" s="18" t="str">
        <f t="shared" si="2"/>
        <v/>
      </c>
      <c r="I58" s="22" t="str">
        <f t="shared" si="3"/>
        <v>N/A</v>
      </c>
    </row>
    <row r="59" spans="1:9">
      <c r="A59" s="1">
        <v>504</v>
      </c>
      <c r="B59" s="1" t="s">
        <v>30</v>
      </c>
      <c r="C59" s="29">
        <v>0</v>
      </c>
      <c r="D59" s="3">
        <v>0</v>
      </c>
      <c r="E59" s="29">
        <v>0</v>
      </c>
      <c r="F59" s="3">
        <v>0</v>
      </c>
      <c r="G59" s="17">
        <f t="shared" si="4"/>
        <v>0</v>
      </c>
      <c r="H59" s="18" t="str">
        <f t="shared" si="2"/>
        <v/>
      </c>
      <c r="I59" s="22" t="str">
        <f t="shared" si="3"/>
        <v>N/A</v>
      </c>
    </row>
    <row r="60" spans="1:9">
      <c r="A60" s="1">
        <v>505</v>
      </c>
      <c r="B60" s="1" t="s">
        <v>31</v>
      </c>
      <c r="C60" s="29">
        <v>0</v>
      </c>
      <c r="D60" s="3">
        <v>0</v>
      </c>
      <c r="E60" s="29">
        <v>0</v>
      </c>
      <c r="F60" s="3">
        <v>0</v>
      </c>
      <c r="G60" s="17">
        <f t="shared" si="4"/>
        <v>0</v>
      </c>
      <c r="H60" s="18" t="str">
        <f t="shared" si="2"/>
        <v/>
      </c>
      <c r="I60" s="22" t="str">
        <f t="shared" si="3"/>
        <v>N/A</v>
      </c>
    </row>
    <row r="61" spans="1:9">
      <c r="A61" s="1">
        <v>506</v>
      </c>
      <c r="B61" s="1" t="s">
        <v>32</v>
      </c>
      <c r="C61" s="29">
        <v>0</v>
      </c>
      <c r="D61" s="3">
        <v>0</v>
      </c>
      <c r="E61" s="29">
        <v>0</v>
      </c>
      <c r="F61" s="3">
        <v>0</v>
      </c>
      <c r="G61" s="17">
        <f t="shared" si="4"/>
        <v>0</v>
      </c>
      <c r="H61" s="18" t="str">
        <f t="shared" si="2"/>
        <v/>
      </c>
      <c r="I61" s="22" t="str">
        <f t="shared" si="3"/>
        <v>N/A</v>
      </c>
    </row>
    <row r="62" spans="1:9">
      <c r="A62" s="1">
        <v>507</v>
      </c>
      <c r="B62" s="1" t="s">
        <v>33</v>
      </c>
      <c r="C62" s="29">
        <v>0</v>
      </c>
      <c r="D62" s="3">
        <v>0</v>
      </c>
      <c r="E62" s="29">
        <v>0</v>
      </c>
      <c r="F62" s="3">
        <v>0</v>
      </c>
      <c r="G62" s="17">
        <f t="shared" si="4"/>
        <v>0</v>
      </c>
      <c r="H62" s="18" t="str">
        <f t="shared" si="2"/>
        <v/>
      </c>
      <c r="I62" s="22" t="str">
        <f t="shared" si="3"/>
        <v>N/A</v>
      </c>
    </row>
    <row r="63" spans="1:9">
      <c r="A63" s="1">
        <v>508</v>
      </c>
      <c r="B63" s="1" t="s">
        <v>34</v>
      </c>
      <c r="C63" s="29">
        <v>0</v>
      </c>
      <c r="D63" s="3">
        <v>0</v>
      </c>
      <c r="E63" s="29">
        <v>0</v>
      </c>
      <c r="F63" s="3">
        <v>0</v>
      </c>
      <c r="G63" s="17">
        <f t="shared" si="4"/>
        <v>0</v>
      </c>
      <c r="H63" s="18" t="str">
        <f t="shared" si="2"/>
        <v/>
      </c>
      <c r="I63" s="22" t="str">
        <f t="shared" si="3"/>
        <v>N/A</v>
      </c>
    </row>
    <row r="64" spans="1:9">
      <c r="A64" s="1">
        <v>509</v>
      </c>
      <c r="B64" s="1" t="s">
        <v>24</v>
      </c>
      <c r="C64" s="29">
        <v>0</v>
      </c>
      <c r="D64" s="3">
        <v>0</v>
      </c>
      <c r="E64" s="29">
        <v>0</v>
      </c>
      <c r="F64" s="3">
        <v>0</v>
      </c>
      <c r="G64" s="17">
        <f t="shared" si="4"/>
        <v>0</v>
      </c>
      <c r="H64" s="18" t="str">
        <f t="shared" si="2"/>
        <v/>
      </c>
      <c r="I64" s="22" t="str">
        <f t="shared" si="3"/>
        <v>N/A</v>
      </c>
    </row>
    <row r="65" spans="1:9">
      <c r="A65" s="1">
        <v>510</v>
      </c>
      <c r="B65" s="1" t="s">
        <v>35</v>
      </c>
      <c r="C65" s="29">
        <v>0</v>
      </c>
      <c r="D65" s="3">
        <v>0</v>
      </c>
      <c r="E65" s="29">
        <v>0</v>
      </c>
      <c r="F65" s="3">
        <v>0</v>
      </c>
      <c r="G65" s="17">
        <f t="shared" si="4"/>
        <v>0</v>
      </c>
      <c r="H65" s="18" t="str">
        <f t="shared" si="2"/>
        <v/>
      </c>
      <c r="I65" s="22" t="str">
        <f t="shared" si="3"/>
        <v>N/A</v>
      </c>
    </row>
    <row r="66" spans="1:9">
      <c r="A66" s="1">
        <v>511</v>
      </c>
      <c r="B66" s="1" t="s">
        <v>36</v>
      </c>
      <c r="C66" s="29">
        <v>0</v>
      </c>
      <c r="D66" s="3">
        <v>0</v>
      </c>
      <c r="E66" s="29">
        <v>0</v>
      </c>
      <c r="F66" s="3">
        <v>0</v>
      </c>
      <c r="G66" s="17">
        <f t="shared" si="4"/>
        <v>0</v>
      </c>
      <c r="H66" s="18" t="str">
        <f t="shared" si="2"/>
        <v/>
      </c>
      <c r="I66" s="22" t="str">
        <f t="shared" si="3"/>
        <v>N/A</v>
      </c>
    </row>
    <row r="67" spans="1:9">
      <c r="A67" s="1">
        <v>512</v>
      </c>
      <c r="B67" s="1" t="s">
        <v>37</v>
      </c>
      <c r="C67" s="29">
        <v>972888</v>
      </c>
      <c r="D67" s="3">
        <v>1030410</v>
      </c>
      <c r="E67" s="29">
        <v>111882</v>
      </c>
      <c r="F67" s="3">
        <v>118497</v>
      </c>
      <c r="G67" s="17">
        <f t="shared" si="4"/>
        <v>57522</v>
      </c>
      <c r="H67" s="18">
        <f t="shared" si="2"/>
        <v>5.9124792191773468E-2</v>
      </c>
      <c r="I67" s="22">
        <f t="shared" si="3"/>
        <v>0.11499985442687861</v>
      </c>
    </row>
    <row r="68" spans="1:9">
      <c r="A68" s="1">
        <v>513</v>
      </c>
      <c r="B68" s="1" t="s">
        <v>38</v>
      </c>
      <c r="C68" s="29">
        <v>0</v>
      </c>
      <c r="D68" s="3">
        <v>0</v>
      </c>
      <c r="E68" s="29">
        <v>0</v>
      </c>
      <c r="F68" s="3">
        <v>0</v>
      </c>
      <c r="G68" s="17">
        <f t="shared" si="4"/>
        <v>0</v>
      </c>
      <c r="H68" s="18" t="str">
        <f t="shared" si="2"/>
        <v/>
      </c>
      <c r="I68" s="22" t="str">
        <f t="shared" si="3"/>
        <v>N/A</v>
      </c>
    </row>
    <row r="69" spans="1:9">
      <c r="A69" s="1">
        <v>514</v>
      </c>
      <c r="B69" s="1" t="s">
        <v>39</v>
      </c>
      <c r="C69" s="29">
        <v>1608278</v>
      </c>
      <c r="D69" s="3">
        <v>1650784</v>
      </c>
      <c r="E69" s="29">
        <v>184953</v>
      </c>
      <c r="F69" s="3">
        <v>189840</v>
      </c>
      <c r="G69" s="17">
        <f t="shared" si="4"/>
        <v>42506</v>
      </c>
      <c r="H69" s="18">
        <f t="shared" si="2"/>
        <v>2.6422929068466106E-2</v>
      </c>
      <c r="I69" s="22">
        <f t="shared" si="3"/>
        <v>0.11499990307635645</v>
      </c>
    </row>
    <row r="70" spans="1:9">
      <c r="A70" s="1">
        <v>515</v>
      </c>
      <c r="B70" s="1" t="s">
        <v>40</v>
      </c>
      <c r="C70" s="29">
        <v>0</v>
      </c>
      <c r="D70" s="3">
        <v>0</v>
      </c>
      <c r="E70" s="29">
        <v>0</v>
      </c>
      <c r="F70" s="3">
        <v>0</v>
      </c>
      <c r="G70" s="17">
        <f t="shared" si="4"/>
        <v>0</v>
      </c>
      <c r="H70" s="18" t="str">
        <f t="shared" si="2"/>
        <v/>
      </c>
      <c r="I70" s="22" t="str">
        <f t="shared" si="3"/>
        <v>N/A</v>
      </c>
    </row>
    <row r="71" spans="1:9">
      <c r="A71" s="1">
        <v>516</v>
      </c>
      <c r="B71" s="1" t="s">
        <v>41</v>
      </c>
      <c r="C71" s="29">
        <v>0</v>
      </c>
      <c r="D71" s="3">
        <v>0</v>
      </c>
      <c r="E71" s="29">
        <v>0</v>
      </c>
      <c r="F71" s="3">
        <v>0</v>
      </c>
      <c r="G71" s="17">
        <f t="shared" si="4"/>
        <v>0</v>
      </c>
      <c r="H71" s="18" t="str">
        <f t="shared" si="2"/>
        <v/>
      </c>
      <c r="I71" s="22" t="str">
        <f t="shared" si="3"/>
        <v>N/A</v>
      </c>
    </row>
    <row r="72" spans="1:9">
      <c r="A72" s="1">
        <v>517</v>
      </c>
      <c r="B72" s="1" t="s">
        <v>42</v>
      </c>
      <c r="C72" s="29">
        <v>0</v>
      </c>
      <c r="D72" s="3">
        <v>0</v>
      </c>
      <c r="E72" s="29">
        <v>0</v>
      </c>
      <c r="F72" s="3">
        <v>0</v>
      </c>
      <c r="G72" s="17">
        <f t="shared" si="4"/>
        <v>0</v>
      </c>
      <c r="H72" s="18" t="str">
        <f t="shared" si="2"/>
        <v/>
      </c>
      <c r="I72" s="22" t="str">
        <f t="shared" si="3"/>
        <v>N/A</v>
      </c>
    </row>
    <row r="73" spans="1:9">
      <c r="A73" s="1">
        <v>518</v>
      </c>
      <c r="B73" s="1" t="s">
        <v>43</v>
      </c>
      <c r="C73" s="29">
        <v>0</v>
      </c>
      <c r="D73" s="3">
        <v>0</v>
      </c>
      <c r="E73" s="29">
        <v>0</v>
      </c>
      <c r="F73" s="3">
        <v>0</v>
      </c>
      <c r="G73" s="17">
        <f t="shared" si="4"/>
        <v>0</v>
      </c>
      <c r="H73" s="18" t="str">
        <f t="shared" si="2"/>
        <v/>
      </c>
      <c r="I73" s="22" t="str">
        <f t="shared" si="3"/>
        <v>N/A</v>
      </c>
    </row>
    <row r="74" spans="1:9">
      <c r="A74" s="1">
        <v>519</v>
      </c>
      <c r="B74" s="1" t="s">
        <v>44</v>
      </c>
      <c r="C74" s="29">
        <v>0</v>
      </c>
      <c r="D74" s="3">
        <v>0</v>
      </c>
      <c r="E74" s="29">
        <v>0</v>
      </c>
      <c r="F74" s="3">
        <v>0</v>
      </c>
      <c r="G74" s="17">
        <f t="shared" si="4"/>
        <v>0</v>
      </c>
      <c r="H74" s="18" t="str">
        <f t="shared" si="2"/>
        <v/>
      </c>
      <c r="I74" s="22" t="str">
        <f t="shared" si="3"/>
        <v>N/A</v>
      </c>
    </row>
    <row r="75" spans="1:9">
      <c r="A75" s="1">
        <v>520</v>
      </c>
      <c r="B75" s="1" t="s">
        <v>51</v>
      </c>
      <c r="C75" s="29">
        <v>0</v>
      </c>
      <c r="D75" s="3">
        <v>0</v>
      </c>
      <c r="E75" s="29">
        <v>0</v>
      </c>
      <c r="F75" s="3">
        <v>0</v>
      </c>
      <c r="G75" s="17">
        <f t="shared" si="4"/>
        <v>0</v>
      </c>
      <c r="H75" s="18" t="str">
        <f t="shared" si="2"/>
        <v/>
      </c>
      <c r="I75" s="22" t="str">
        <f t="shared" si="3"/>
        <v>N/A</v>
      </c>
    </row>
    <row r="76" spans="1:9">
      <c r="A76" s="1">
        <v>521</v>
      </c>
      <c r="B76" s="1" t="s">
        <v>54</v>
      </c>
      <c r="C76" s="29">
        <v>0</v>
      </c>
      <c r="D76" s="3">
        <v>0</v>
      </c>
      <c r="E76" s="29">
        <v>0</v>
      </c>
      <c r="F76" s="3">
        <v>0</v>
      </c>
      <c r="G76" s="17">
        <f t="shared" si="4"/>
        <v>0</v>
      </c>
      <c r="H76" s="18" t="str">
        <f t="shared" si="2"/>
        <v/>
      </c>
      <c r="I76" s="22" t="str">
        <f t="shared" si="3"/>
        <v>N/A</v>
      </c>
    </row>
    <row r="77" spans="1:9">
      <c r="A77" s="1">
        <v>522</v>
      </c>
      <c r="B77" s="1" t="s">
        <v>22</v>
      </c>
      <c r="C77" s="29">
        <v>38028507</v>
      </c>
      <c r="D77" s="3">
        <v>35216488</v>
      </c>
      <c r="E77" s="29">
        <v>4373278</v>
      </c>
      <c r="F77" s="3">
        <v>4049894</v>
      </c>
      <c r="G77" s="17">
        <f t="shared" si="4"/>
        <v>-2812019</v>
      </c>
      <c r="H77" s="18">
        <f t="shared" si="2"/>
        <v>-7.3945447785391138E-2</v>
      </c>
      <c r="I77" s="22">
        <f t="shared" si="3"/>
        <v>0.11499993980092507</v>
      </c>
    </row>
    <row r="78" spans="1:9">
      <c r="A78" s="1">
        <v>523</v>
      </c>
      <c r="B78" s="1" t="s">
        <v>21</v>
      </c>
      <c r="C78" s="29">
        <v>0</v>
      </c>
      <c r="D78" s="3">
        <v>0</v>
      </c>
      <c r="E78" s="29">
        <v>0</v>
      </c>
      <c r="F78" s="3">
        <v>0</v>
      </c>
      <c r="G78" s="17">
        <f t="shared" si="4"/>
        <v>0</v>
      </c>
      <c r="H78" s="18" t="str">
        <f t="shared" si="2"/>
        <v/>
      </c>
      <c r="I78" s="22" t="str">
        <f t="shared" si="3"/>
        <v>N/A</v>
      </c>
    </row>
    <row r="79" spans="1:9">
      <c r="A79" s="1">
        <v>524</v>
      </c>
      <c r="B79" s="1" t="s">
        <v>45</v>
      </c>
      <c r="C79" s="29">
        <v>0</v>
      </c>
      <c r="D79" s="3">
        <v>0</v>
      </c>
      <c r="E79" s="29">
        <v>0</v>
      </c>
      <c r="F79" s="3">
        <v>0</v>
      </c>
      <c r="G79" s="17">
        <f t="shared" si="4"/>
        <v>0</v>
      </c>
      <c r="H79" s="18" t="str">
        <f t="shared" si="2"/>
        <v/>
      </c>
      <c r="I79" s="22" t="str">
        <f t="shared" si="3"/>
        <v>N/A</v>
      </c>
    </row>
    <row r="80" spans="1:9">
      <c r="A80" s="1">
        <v>525</v>
      </c>
      <c r="B80" s="1" t="s">
        <v>46</v>
      </c>
      <c r="C80" s="29">
        <v>11896178</v>
      </c>
      <c r="D80" s="3">
        <v>11965077</v>
      </c>
      <c r="E80" s="29">
        <v>1368062</v>
      </c>
      <c r="F80" s="3">
        <v>1375984</v>
      </c>
      <c r="G80" s="17">
        <f t="shared" si="4"/>
        <v>68899</v>
      </c>
      <c r="H80" s="18">
        <f t="shared" si="2"/>
        <v>5.7906732297221541E-3</v>
      </c>
      <c r="I80" s="22">
        <f t="shared" si="3"/>
        <v>0.11500001211860149</v>
      </c>
    </row>
    <row r="81" spans="1:9">
      <c r="A81" s="1">
        <v>526</v>
      </c>
      <c r="B81" s="1" t="s">
        <v>47</v>
      </c>
      <c r="C81" s="29">
        <v>2102047</v>
      </c>
      <c r="D81" s="3">
        <v>2189568</v>
      </c>
      <c r="E81" s="29">
        <v>241736</v>
      </c>
      <c r="F81" s="3">
        <v>251800</v>
      </c>
      <c r="G81" s="17">
        <f t="shared" si="4"/>
        <v>87521</v>
      </c>
      <c r="H81" s="18">
        <f t="shared" si="2"/>
        <v>4.1632193798193162E-2</v>
      </c>
      <c r="I81" s="22">
        <f t="shared" si="3"/>
        <v>0.11499985385244943</v>
      </c>
    </row>
    <row r="82" spans="1:9">
      <c r="A82" s="1">
        <v>527</v>
      </c>
      <c r="B82" s="1" t="s">
        <v>48</v>
      </c>
      <c r="C82" s="29">
        <v>0</v>
      </c>
      <c r="D82" s="3">
        <v>0</v>
      </c>
      <c r="E82" s="29">
        <v>0</v>
      </c>
      <c r="F82" s="3">
        <v>0</v>
      </c>
      <c r="G82" s="17">
        <f t="shared" si="4"/>
        <v>0</v>
      </c>
      <c r="H82" s="18" t="str">
        <f t="shared" si="2"/>
        <v/>
      </c>
      <c r="I82" s="22" t="str">
        <f t="shared" si="3"/>
        <v>N/A</v>
      </c>
    </row>
    <row r="83" spans="1:9">
      <c r="A83" s="1">
        <v>528</v>
      </c>
      <c r="B83" s="1" t="s">
        <v>49</v>
      </c>
      <c r="C83" s="29">
        <v>0</v>
      </c>
      <c r="D83" s="3">
        <v>0</v>
      </c>
      <c r="E83" s="29">
        <v>0</v>
      </c>
      <c r="F83" s="3">
        <v>0</v>
      </c>
      <c r="G83" s="17">
        <f t="shared" si="4"/>
        <v>0</v>
      </c>
      <c r="H83" s="18" t="str">
        <f t="shared" si="2"/>
        <v/>
      </c>
      <c r="I83" s="22" t="str">
        <f t="shared" si="3"/>
        <v>N/A</v>
      </c>
    </row>
    <row r="84" spans="1:9">
      <c r="A84" s="1">
        <v>529</v>
      </c>
      <c r="B84" s="1" t="s">
        <v>657</v>
      </c>
      <c r="C84" s="29">
        <v>0</v>
      </c>
      <c r="D84" s="3">
        <v>0</v>
      </c>
      <c r="E84" s="29"/>
      <c r="F84" s="3">
        <v>0</v>
      </c>
      <c r="G84" s="17">
        <f t="shared" si="4"/>
        <v>0</v>
      </c>
      <c r="H84" s="18" t="str">
        <f t="shared" si="2"/>
        <v/>
      </c>
      <c r="I84" s="22" t="str">
        <f t="shared" si="3"/>
        <v>N/A</v>
      </c>
    </row>
    <row r="85" spans="1:9">
      <c r="A85" s="1">
        <v>531</v>
      </c>
      <c r="B85" s="1" t="s">
        <v>25</v>
      </c>
      <c r="C85" s="29">
        <v>913945</v>
      </c>
      <c r="D85" s="3">
        <v>1182609</v>
      </c>
      <c r="E85" s="29">
        <v>105103</v>
      </c>
      <c r="F85" s="3">
        <v>136002</v>
      </c>
      <c r="G85" s="17">
        <f t="shared" si="4"/>
        <v>268664</v>
      </c>
      <c r="H85" s="18">
        <f t="shared" si="2"/>
        <v>0.29398780244141465</v>
      </c>
      <c r="I85" s="22">
        <f t="shared" si="3"/>
        <v>0.11500166158045474</v>
      </c>
    </row>
    <row r="86" spans="1:9">
      <c r="A86" s="28">
        <v>532</v>
      </c>
      <c r="B86" s="28" t="s">
        <v>52</v>
      </c>
      <c r="C86" s="30">
        <v>679760</v>
      </c>
      <c r="D86" s="4">
        <v>679390</v>
      </c>
      <c r="E86" s="30">
        <v>78172</v>
      </c>
      <c r="F86" s="4">
        <v>78130</v>
      </c>
      <c r="G86" s="26">
        <f t="shared" si="4"/>
        <v>-370</v>
      </c>
      <c r="H86" s="23">
        <f t="shared" si="2"/>
        <v>-5.3727677429260545E-4</v>
      </c>
      <c r="I86" s="24">
        <f t="shared" si="3"/>
        <v>0.11500022078629359</v>
      </c>
    </row>
    <row r="87" spans="1:9">
      <c r="A87" s="7" t="s">
        <v>19</v>
      </c>
      <c r="B87" s="7" t="s">
        <v>26</v>
      </c>
      <c r="C87" s="15">
        <f>SUM(C56:C85)</f>
        <v>63712381</v>
      </c>
      <c r="D87" s="15">
        <f>SUM(D56:D85)</f>
        <v>62349630</v>
      </c>
      <c r="E87" s="15">
        <f>SUM(E56:E85)</f>
        <v>7326926</v>
      </c>
      <c r="F87" s="15">
        <f>SUM(F56:F85)</f>
        <v>7170208</v>
      </c>
      <c r="G87" s="15">
        <f>SUM(G56:G85)</f>
        <v>-1362751</v>
      </c>
      <c r="H87" s="19">
        <f t="shared" si="2"/>
        <v>-2.1389324800059395E-2</v>
      </c>
      <c r="I87" s="25">
        <f t="shared" si="3"/>
        <v>0.11500000882122316</v>
      </c>
    </row>
  </sheetData>
  <mergeCells count="1">
    <mergeCell ref="A1:I1"/>
  </mergeCells>
  <phoneticPr fontId="2" type="noConversion"/>
  <pageMargins left="0.75" right="0.75" top="1" bottom="1" header="0.5" footer="0.5"/>
  <pageSetup scale="72" fitToHeight="3" orientation="landscape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60</vt:i4>
      </vt:variant>
    </vt:vector>
  </HeadingPairs>
  <TitlesOfParts>
    <vt:vector size="119" baseType="lpstr">
      <vt:lpstr>Albany Value</vt:lpstr>
      <vt:lpstr>Big Horn Value</vt:lpstr>
      <vt:lpstr>Campbell Value</vt:lpstr>
      <vt:lpstr>Carbon Value</vt:lpstr>
      <vt:lpstr>Converse Value</vt:lpstr>
      <vt:lpstr>Crook Value</vt:lpstr>
      <vt:lpstr>Fremont Value</vt:lpstr>
      <vt:lpstr>Goshen Value</vt:lpstr>
      <vt:lpstr>Hot Springs Value</vt:lpstr>
      <vt:lpstr>Johnson Value</vt:lpstr>
      <vt:lpstr>Laramie Value</vt:lpstr>
      <vt:lpstr>Lincoln Value</vt:lpstr>
      <vt:lpstr>Natrona Value</vt:lpstr>
      <vt:lpstr>Niobrara Value</vt:lpstr>
      <vt:lpstr>Park Value</vt:lpstr>
      <vt:lpstr>Platte Value</vt:lpstr>
      <vt:lpstr>Sheridan Value</vt:lpstr>
      <vt:lpstr>Sublette Value</vt:lpstr>
      <vt:lpstr>Sweetwater Value</vt:lpstr>
      <vt:lpstr>Teton Value</vt:lpstr>
      <vt:lpstr>Uinta Value</vt:lpstr>
      <vt:lpstr>Washakie Value</vt:lpstr>
      <vt:lpstr>Weston Value</vt:lpstr>
      <vt:lpstr>VALUATION DETAIL</vt:lpstr>
      <vt:lpstr>VALUATION SUMMARY</vt:lpstr>
      <vt:lpstr>CLASS COMPARISON</vt:lpstr>
      <vt:lpstr>MINERAL VALUE DETAIL</vt:lpstr>
      <vt:lpstr>STATE ASSESSED</vt:lpstr>
      <vt:lpstr>ASSESSED VALUE COMPARISON</vt:lpstr>
      <vt:lpstr>AG LAND ACREAGE</vt:lpstr>
      <vt:lpstr>Albany Taxes</vt:lpstr>
      <vt:lpstr>Big Horn Taxes</vt:lpstr>
      <vt:lpstr>Campbell Taxes</vt:lpstr>
      <vt:lpstr>Carbon Taxes</vt:lpstr>
      <vt:lpstr>Converse Taxes</vt:lpstr>
      <vt:lpstr>Crook Taxes</vt:lpstr>
      <vt:lpstr>Fremont Taxes</vt:lpstr>
      <vt:lpstr>Goshen Taxes</vt:lpstr>
      <vt:lpstr>Hot Springs Taxes</vt:lpstr>
      <vt:lpstr>Johnson Taxes</vt:lpstr>
      <vt:lpstr>Laramie Taxes</vt:lpstr>
      <vt:lpstr>Lincoln Taxes</vt:lpstr>
      <vt:lpstr>Natrona Taxes</vt:lpstr>
      <vt:lpstr>Niobrara Taxes</vt:lpstr>
      <vt:lpstr>Park Taxes</vt:lpstr>
      <vt:lpstr>Platte Taxes</vt:lpstr>
      <vt:lpstr>Sheridan Taxes</vt:lpstr>
      <vt:lpstr>Sublette Taxes</vt:lpstr>
      <vt:lpstr>Sweetwater Taxes</vt:lpstr>
      <vt:lpstr>Teton Taxes</vt:lpstr>
      <vt:lpstr>Uinta Taxes</vt:lpstr>
      <vt:lpstr>Washakie Taxes</vt:lpstr>
      <vt:lpstr>Weston Taxes</vt:lpstr>
      <vt:lpstr>STATE TAX DETAIL</vt:lpstr>
      <vt:lpstr>STATE TAX DETAIL (TRANSPOSED)</vt:lpstr>
      <vt:lpstr>MOBILE MACHINERY</vt:lpstr>
      <vt:lpstr>STATE TAX SUMMARY</vt:lpstr>
      <vt:lpstr>TAX COMPARISON</vt:lpstr>
      <vt:lpstr>COMMUNITY COLLEGES</vt:lpstr>
      <vt:lpstr>'COMMUNITY COLLEGES'!Print_Area</vt:lpstr>
      <vt:lpstr>'MINERAL VALUE DETAIL'!Print_Area</vt:lpstr>
      <vt:lpstr>'MOBILE MACHINERY'!Print_Area</vt:lpstr>
      <vt:lpstr>'STATE TAX DETAIL'!Print_Area</vt:lpstr>
      <vt:lpstr>'STATE TAX DETAIL (TRANSPOSED)'!Print_Area</vt:lpstr>
      <vt:lpstr>'Sublette Value'!Print_Area</vt:lpstr>
      <vt:lpstr>'VALUATION DETAIL'!Print_Area</vt:lpstr>
      <vt:lpstr>'Albany Value'!Print_Titles</vt:lpstr>
      <vt:lpstr>'Big Horn Taxes'!Print_Titles</vt:lpstr>
      <vt:lpstr>'Big Horn Value'!Print_Titles</vt:lpstr>
      <vt:lpstr>'Campbell Taxes'!Print_Titles</vt:lpstr>
      <vt:lpstr>'Campbell Value'!Print_Titles</vt:lpstr>
      <vt:lpstr>'Carbon Taxes'!Print_Titles</vt:lpstr>
      <vt:lpstr>'Carbon Value'!Print_Titles</vt:lpstr>
      <vt:lpstr>'CLASS COMPARISON'!Print_Titles</vt:lpstr>
      <vt:lpstr>'COMMUNITY COLLEGES'!Print_Titles</vt:lpstr>
      <vt:lpstr>'Converse Taxes'!Print_Titles</vt:lpstr>
      <vt:lpstr>'Converse Value'!Print_Titles</vt:lpstr>
      <vt:lpstr>'Crook Taxes'!Print_Titles</vt:lpstr>
      <vt:lpstr>'Crook Value'!Print_Titles</vt:lpstr>
      <vt:lpstr>'Fremont Taxes'!Print_Titles</vt:lpstr>
      <vt:lpstr>'Fremont Value'!Print_Titles</vt:lpstr>
      <vt:lpstr>'Goshen Taxes'!Print_Titles</vt:lpstr>
      <vt:lpstr>'Goshen Value'!Print_Titles</vt:lpstr>
      <vt:lpstr>'Hot Springs Taxes'!Print_Titles</vt:lpstr>
      <vt:lpstr>'Hot Springs Value'!Print_Titles</vt:lpstr>
      <vt:lpstr>'Johnson Taxes'!Print_Titles</vt:lpstr>
      <vt:lpstr>'Johnson Value'!Print_Titles</vt:lpstr>
      <vt:lpstr>'Laramie Taxes'!Print_Titles</vt:lpstr>
      <vt:lpstr>'Laramie Value'!Print_Titles</vt:lpstr>
      <vt:lpstr>'Lincoln Taxes'!Print_Titles</vt:lpstr>
      <vt:lpstr>'Lincoln Value'!Print_Titles</vt:lpstr>
      <vt:lpstr>'MINERAL VALUE DETAIL'!Print_Titles</vt:lpstr>
      <vt:lpstr>'Natrona Taxes'!Print_Titles</vt:lpstr>
      <vt:lpstr>'Natrona Value'!Print_Titles</vt:lpstr>
      <vt:lpstr>'Niobrara Taxes'!Print_Titles</vt:lpstr>
      <vt:lpstr>'Niobrara Value'!Print_Titles</vt:lpstr>
      <vt:lpstr>'Park Taxes'!Print_Titles</vt:lpstr>
      <vt:lpstr>'Park Value'!Print_Titles</vt:lpstr>
      <vt:lpstr>'Platte Taxes'!Print_Titles</vt:lpstr>
      <vt:lpstr>'Platte Value'!Print_Titles</vt:lpstr>
      <vt:lpstr>'Sheridan Taxes'!Print_Titles</vt:lpstr>
      <vt:lpstr>'Sheridan Value'!Print_Titles</vt:lpstr>
      <vt:lpstr>'STATE TAX DETAIL'!Print_Titles</vt:lpstr>
      <vt:lpstr>'STATE TAX DETAIL (TRANSPOSED)'!Print_Titles</vt:lpstr>
      <vt:lpstr>'STATE TAX SUMMARY'!Print_Titles</vt:lpstr>
      <vt:lpstr>'Sublette Taxes'!Print_Titles</vt:lpstr>
      <vt:lpstr>'Sublette Value'!Print_Titles</vt:lpstr>
      <vt:lpstr>'Sweetwater Taxes'!Print_Titles</vt:lpstr>
      <vt:lpstr>'Sweetwater Value'!Print_Titles</vt:lpstr>
      <vt:lpstr>'Teton Taxes'!Print_Titles</vt:lpstr>
      <vt:lpstr>'Teton Value'!Print_Titles</vt:lpstr>
      <vt:lpstr>'Uinta Taxes'!Print_Titles</vt:lpstr>
      <vt:lpstr>'Uinta Value'!Print_Titles</vt:lpstr>
      <vt:lpstr>'VALUATION DETAIL'!Print_Titles</vt:lpstr>
      <vt:lpstr>'VALUATION SUMMARY'!Print_Titles</vt:lpstr>
      <vt:lpstr>'Washakie Taxes'!Print_Titles</vt:lpstr>
      <vt:lpstr>'Washakie Value'!Print_Titles</vt:lpstr>
      <vt:lpstr>'Weston Taxes'!Print_Titles</vt:lpstr>
      <vt:lpstr>'Weston Value'!Print_Titles</vt:lpstr>
    </vt:vector>
  </TitlesOfParts>
  <Company>State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JMARTI6</dc:creator>
  <cp:lastModifiedBy>Martin, Jordan</cp:lastModifiedBy>
  <cp:lastPrinted>2024-10-15T14:58:13Z</cp:lastPrinted>
  <dcterms:created xsi:type="dcterms:W3CDTF">2013-09-16T15:44:04Z</dcterms:created>
  <dcterms:modified xsi:type="dcterms:W3CDTF">2026-03-26T21:29:28Z</dcterms:modified>
</cp:coreProperties>
</file>